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_210 a III_211 9 Modernizace křižovatky Prameny\soupis prací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001" sheetId="3" r:id="rId3"/>
    <sheet name="2 - SO101" sheetId="4" r:id="rId4"/>
    <sheet name="3 - SO191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SO000'!$A$1:$M$88</definedName>
    <definedName name="_xlnm.Print_Titles" localSheetId="1">'0 - SO000'!$22:$24</definedName>
    <definedName name="_xlnm.Print_Area" localSheetId="2">'1 - SO001'!$A$1:$M$116</definedName>
    <definedName name="_xlnm.Print_Titles" localSheetId="2">'1 - SO001'!$24:$26</definedName>
    <definedName name="_xlnm.Print_Area" localSheetId="3">'2 - SO101'!$A$1:$M$466</definedName>
    <definedName name="_xlnm.Print_Titles" localSheetId="3">'2 - SO101'!$29:$31</definedName>
    <definedName name="_xlnm.Print_Area" localSheetId="4">'3 - SO191'!$A$1:$M$53</definedName>
    <definedName name="_xlnm.Print_Titles" localSheetId="4">'3 - SO191'!$22:$24</definedName>
  </definedNames>
  <calcPr/>
</workbook>
</file>

<file path=xl/calcChain.xml><?xml version="1.0" encoding="utf-8"?>
<calcChain xmlns="http://schemas.openxmlformats.org/spreadsheetml/2006/main">
  <c i="5" l="1" r="R31"/>
  <c r="Q31"/>
  <c r="J31"/>
  <c r="L31"/>
  <c r="R26"/>
  <c r="R36"/>
  <c r="Q26"/>
  <c r="Q36"/>
  <c r="J26"/>
  <c r="H37"/>
  <c r="J10"/>
  <c r="S11"/>
  <c i="1" r="S23"/>
  <c i="5" r="K20"/>
  <c r="A13"/>
  <c r="Q11"/>
  <c r="S6"/>
  <c r="S5"/>
  <c i="4" r="R444"/>
  <c r="Q444"/>
  <c r="J444"/>
  <c r="L444"/>
  <c r="R439"/>
  <c r="Q439"/>
  <c r="J439"/>
  <c r="L439"/>
  <c r="R434"/>
  <c r="Q434"/>
  <c r="J434"/>
  <c r="L434"/>
  <c r="R429"/>
  <c r="Q429"/>
  <c r="J429"/>
  <c r="L429"/>
  <c r="R424"/>
  <c r="Q424"/>
  <c r="J424"/>
  <c r="L424"/>
  <c r="R419"/>
  <c r="Q419"/>
  <c r="J419"/>
  <c r="L419"/>
  <c r="R414"/>
  <c r="Q414"/>
  <c r="J414"/>
  <c r="L414"/>
  <c r="R409"/>
  <c r="Q409"/>
  <c r="J409"/>
  <c r="L409"/>
  <c r="R404"/>
  <c r="Q404"/>
  <c r="J404"/>
  <c r="L404"/>
  <c r="R399"/>
  <c r="Q399"/>
  <c r="J399"/>
  <c r="L399"/>
  <c r="R394"/>
  <c r="Q394"/>
  <c r="J394"/>
  <c r="L394"/>
  <c r="R389"/>
  <c r="Q389"/>
  <c r="J389"/>
  <c r="L389"/>
  <c r="R384"/>
  <c r="Q384"/>
  <c r="J384"/>
  <c r="L384"/>
  <c r="R379"/>
  <c r="Q379"/>
  <c r="J379"/>
  <c r="L379"/>
  <c r="R374"/>
  <c r="Q374"/>
  <c r="J374"/>
  <c r="L374"/>
  <c r="R369"/>
  <c r="R449"/>
  <c r="Q369"/>
  <c r="Q449"/>
  <c r="J369"/>
  <c r="H449"/>
  <c r="R361"/>
  <c r="Q361"/>
  <c r="J361"/>
  <c r="L361"/>
  <c r="R356"/>
  <c r="Q356"/>
  <c r="J356"/>
  <c r="L356"/>
  <c r="R351"/>
  <c r="Q351"/>
  <c r="J351"/>
  <c r="L351"/>
  <c r="R346"/>
  <c r="Q346"/>
  <c r="J346"/>
  <c r="L346"/>
  <c r="R341"/>
  <c r="Q341"/>
  <c r="J341"/>
  <c r="L341"/>
  <c r="R336"/>
  <c r="Q336"/>
  <c r="J336"/>
  <c r="L336"/>
  <c r="R331"/>
  <c r="Q331"/>
  <c r="J331"/>
  <c r="L331"/>
  <c r="R326"/>
  <c r="Q326"/>
  <c r="J326"/>
  <c r="L326"/>
  <c r="R321"/>
  <c r="R366"/>
  <c r="Q321"/>
  <c r="Q366"/>
  <c r="J321"/>
  <c r="L321"/>
  <c r="R313"/>
  <c r="Q313"/>
  <c r="J313"/>
  <c r="L313"/>
  <c r="R308"/>
  <c r="Q308"/>
  <c r="J308"/>
  <c r="L308"/>
  <c r="R303"/>
  <c r="Q303"/>
  <c r="J303"/>
  <c r="L303"/>
  <c r="R298"/>
  <c r="Q298"/>
  <c r="J298"/>
  <c r="L298"/>
  <c r="R293"/>
  <c r="Q293"/>
  <c r="J293"/>
  <c r="L293"/>
  <c r="R288"/>
  <c r="Q288"/>
  <c r="J288"/>
  <c r="L288"/>
  <c r="R283"/>
  <c r="R318"/>
  <c r="Q283"/>
  <c r="Q318"/>
  <c r="J283"/>
  <c r="L318"/>
  <c r="L319"/>
  <c r="R275"/>
  <c r="Q275"/>
  <c r="J275"/>
  <c r="L275"/>
  <c r="R270"/>
  <c r="Q270"/>
  <c r="J270"/>
  <c r="L270"/>
  <c r="R265"/>
  <c r="Q265"/>
  <c r="J265"/>
  <c r="L265"/>
  <c r="R260"/>
  <c r="Q260"/>
  <c r="J260"/>
  <c r="L260"/>
  <c r="R255"/>
  <c r="Q255"/>
  <c r="J255"/>
  <c r="L255"/>
  <c r="R250"/>
  <c r="Q250"/>
  <c r="J250"/>
  <c r="L250"/>
  <c r="R245"/>
  <c r="Q245"/>
  <c r="J245"/>
  <c r="L245"/>
  <c r="R240"/>
  <c r="Q240"/>
  <c r="J240"/>
  <c r="L240"/>
  <c r="R235"/>
  <c r="Q235"/>
  <c r="J235"/>
  <c r="L235"/>
  <c r="R230"/>
  <c r="Q230"/>
  <c r="J230"/>
  <c r="L230"/>
  <c r="R225"/>
  <c r="Q225"/>
  <c r="J225"/>
  <c r="L225"/>
  <c r="R220"/>
  <c r="Q220"/>
  <c r="J220"/>
  <c r="L220"/>
  <c r="R215"/>
  <c r="Q215"/>
  <c r="J215"/>
  <c r="L215"/>
  <c r="R210"/>
  <c r="Q210"/>
  <c r="J210"/>
  <c r="L210"/>
  <c r="R205"/>
  <c r="Q205"/>
  <c r="J205"/>
  <c r="L205"/>
  <c r="R200"/>
  <c r="Q200"/>
  <c r="J200"/>
  <c r="L200"/>
  <c r="R195"/>
  <c r="R280"/>
  <c r="Q195"/>
  <c r="Q280"/>
  <c r="J195"/>
  <c r="H281"/>
  <c r="R187"/>
  <c r="Q187"/>
  <c r="J187"/>
  <c r="L187"/>
  <c r="R182"/>
  <c r="Q182"/>
  <c r="J182"/>
  <c r="L182"/>
  <c r="R177"/>
  <c r="Q177"/>
  <c r="J177"/>
  <c r="L177"/>
  <c r="R172"/>
  <c r="Q172"/>
  <c r="J172"/>
  <c r="L172"/>
  <c r="R167"/>
  <c r="R192"/>
  <c r="Q167"/>
  <c r="Q192"/>
  <c r="J167"/>
  <c r="L192"/>
  <c r="L193"/>
  <c r="R159"/>
  <c r="Q159"/>
  <c r="J159"/>
  <c r="L159"/>
  <c r="R154"/>
  <c r="Q154"/>
  <c r="J154"/>
  <c r="L154"/>
  <c r="R149"/>
  <c r="R164"/>
  <c r="Q149"/>
  <c r="Q164"/>
  <c r="J149"/>
  <c r="H165"/>
  <c r="R141"/>
  <c r="Q141"/>
  <c r="J141"/>
  <c r="L141"/>
  <c r="R136"/>
  <c r="Q136"/>
  <c r="J136"/>
  <c r="L136"/>
  <c r="R131"/>
  <c r="Q131"/>
  <c r="J131"/>
  <c r="L131"/>
  <c r="R126"/>
  <c r="Q126"/>
  <c r="J126"/>
  <c r="L126"/>
  <c r="R121"/>
  <c r="Q121"/>
  <c r="J121"/>
  <c r="L121"/>
  <c r="R116"/>
  <c r="Q116"/>
  <c r="J116"/>
  <c r="L116"/>
  <c r="R111"/>
  <c r="Q111"/>
  <c r="J111"/>
  <c r="L111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R146"/>
  <c r="Q51"/>
  <c r="Q146"/>
  <c r="J51"/>
  <c r="H146"/>
  <c r="R43"/>
  <c r="Q43"/>
  <c r="J43"/>
  <c r="L43"/>
  <c r="R38"/>
  <c r="Q38"/>
  <c r="J38"/>
  <c r="L38"/>
  <c r="R33"/>
  <c r="R48"/>
  <c r="Q33"/>
  <c r="Q48"/>
  <c r="J33"/>
  <c r="H49"/>
  <c r="K27"/>
  <c r="K26"/>
  <c r="K25"/>
  <c r="K24"/>
  <c r="K23"/>
  <c r="K22"/>
  <c r="K21"/>
  <c r="K20"/>
  <c r="A13"/>
  <c r="Q11"/>
  <c r="S6"/>
  <c r="S5"/>
  <c i="3" r="R94"/>
  <c r="R99"/>
  <c r="Q94"/>
  <c r="Q99"/>
  <c r="J94"/>
  <c r="H100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Q51"/>
  <c r="J51"/>
  <c r="L51"/>
  <c r="R46"/>
  <c r="R91"/>
  <c r="Q46"/>
  <c r="Q91"/>
  <c r="J46"/>
  <c r="H92"/>
  <c r="R38"/>
  <c r="Q38"/>
  <c r="J38"/>
  <c r="L38"/>
  <c r="R33"/>
  <c r="Q33"/>
  <c r="J33"/>
  <c r="L33"/>
  <c r="R28"/>
  <c r="R43"/>
  <c r="Q28"/>
  <c r="Q43"/>
  <c r="J28"/>
  <c r="H44"/>
  <c r="J10"/>
  <c r="S11"/>
  <c i="1" r="S21"/>
  <c i="3" r="K22"/>
  <c r="K21"/>
  <c r="K20"/>
  <c r="A13"/>
  <c r="Q11"/>
  <c r="S6"/>
  <c r="S5"/>
  <c i="2"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71"/>
  <c r="Q26"/>
  <c r="Q71"/>
  <c r="J26"/>
  <c r="H72"/>
  <c r="J10"/>
  <c i="1" r="D20"/>
  <c i="2" r="K20"/>
  <c r="A13"/>
  <c r="Q11"/>
  <c r="S6"/>
  <c r="S5"/>
  <c i="1" r="S6"/>
  <c r="S5"/>
  <c l="1" r="D21"/>
  <c r="D23"/>
  <c i="2" r="S11"/>
  <c i="1" r="S20"/>
  <c i="2" r="L26"/>
  <c r="L71"/>
  <c i="3" r="L43"/>
  <c r="L20"/>
  <c r="H91"/>
  <c r="L91"/>
  <c r="J91"/>
  <c r="J92"/>
  <c r="L94"/>
  <c r="H99"/>
  <c i="4" r="L25"/>
  <c r="H164"/>
  <c r="H192"/>
  <c r="H193"/>
  <c r="L449"/>
  <c r="J449"/>
  <c r="J450"/>
  <c r="H450"/>
  <c i="2" r="H71"/>
  <c r="S7"/>
  <c i="3" r="L28"/>
  <c r="H43"/>
  <c r="J11"/>
  <c i="1" r="F21"/>
  <c i="3" r="L46"/>
  <c i="4" r="L23"/>
  <c r="L33"/>
  <c r="L149"/>
  <c r="J192"/>
  <c r="J193"/>
  <c r="L195"/>
  <c r="H280"/>
  <c r="L280"/>
  <c r="L281"/>
  <c r="H318"/>
  <c r="H319"/>
  <c r="L366"/>
  <c r="H367"/>
  <c r="L369"/>
  <c r="L146"/>
  <c r="L21"/>
  <c r="H147"/>
  <c r="J10"/>
  <c r="S11"/>
  <c i="1" r="S22"/>
  <c i="4" r="L167"/>
  <c r="L283"/>
  <c r="J318"/>
  <c r="J319"/>
  <c r="H366"/>
  <c i="5" r="L26"/>
  <c r="H36"/>
  <c r="S7"/>
  <c r="L36"/>
  <c r="L37"/>
  <c i="3" r="L99"/>
  <c r="J99"/>
  <c r="J100"/>
  <c i="4" r="H48"/>
  <c r="J11"/>
  <c i="1" r="F22"/>
  <c i="4" r="L48"/>
  <c r="L49"/>
  <c r="L51"/>
  <c r="L164"/>
  <c r="J164"/>
  <c r="J165"/>
  <c l="1" r="J366"/>
  <c r="J367"/>
  <c i="2" r="J71"/>
  <c r="R11"/>
  <c i="4" r="S192"/>
  <c r="S23"/>
  <c i="3" r="S91"/>
  <c r="S21"/>
  <c i="4" r="S318"/>
  <c r="S25"/>
  <c i="3" r="S99"/>
  <c r="S22"/>
  <c i="4" r="S449"/>
  <c r="S27"/>
  <c r="S164"/>
  <c r="S22"/>
  <c i="2" r="L20"/>
  <c r="L72"/>
  <c i="3" r="L92"/>
  <c r="L100"/>
  <c i="4" r="S7"/>
  <c r="L20"/>
  <c r="L24"/>
  <c r="L26"/>
  <c r="J146"/>
  <c r="J147"/>
  <c r="L147"/>
  <c i="5" r="J11"/>
  <c i="1" r="F23"/>
  <c i="2" r="J11"/>
  <c i="1" r="F20"/>
  <c i="3" r="L22"/>
  <c i="4" r="L22"/>
  <c r="L165"/>
  <c r="L367"/>
  <c i="1" r="D22"/>
  <c r="F11"/>
  <c i="3" r="S7"/>
  <c i="1" r="S7"/>
  <c r="F13"/>
  <c i="3" r="L21"/>
  <c r="J43"/>
  <c r="J44"/>
  <c r="L44"/>
  <c i="4" r="J280"/>
  <c r="J281"/>
  <c r="L450"/>
  <c r="L27"/>
  <c r="J48"/>
  <c r="R11"/>
  <c i="5" r="L20"/>
  <c r="J36"/>
  <c r="J37"/>
  <c i="4" l="1" r="S366"/>
  <c r="S26"/>
  <c i="3" r="R11"/>
  <c i="5" r="S36"/>
  <c r="S20"/>
  <c i="4" r="S280"/>
  <c r="S24"/>
  <c r="S48"/>
  <c r="S20"/>
  <c r="S146"/>
  <c r="S21"/>
  <c i="3" r="S43"/>
  <c r="S20"/>
  <c i="4" r="J49"/>
  <c i="2" r="S71"/>
  <c r="S20"/>
  <c r="J72"/>
  <c i="5" r="R11"/>
</calcChain>
</file>

<file path=xl/sharedStrings.xml><?xml version="1.0" encoding="utf-8"?>
<sst xmlns="http://schemas.openxmlformats.org/spreadsheetml/2006/main">
  <si>
    <t>SOUHRNNÝ LIST STAVBY</t>
  </si>
  <si>
    <t>STAVBA</t>
  </si>
  <si>
    <t>TÚ_S_082 - II/210 a III/211 9 Modernizace křižovatky Prameny</t>
  </si>
  <si>
    <t>04.11.2025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</si>
  <si>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</si>
  <si>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</si>
  <si>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</si>
  <si>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</si>
  <si>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</si>
  <si>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</si>
  <si>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</si>
  <si>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</si>
  <si>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</si>
  <si>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</si>
  <si>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</si>
  <si>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</si>
  <si>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</si>
  <si>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</si>
  <si>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</si>
  <si>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</si>
  <si>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</si>
  <si>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SO001</t>
  </si>
  <si>
    <t>BOURÁNÍ A PŘÍPRAVA STAVENIŠTĚ</t>
  </si>
  <si>
    <t>SO101</t>
  </si>
  <si>
    <t>MODERNIZACE KŘIŽOVATKY</t>
  </si>
  <si>
    <t>SO191</t>
  </si>
  <si>
    <t>DOPRAVNĚ INŽENÝRSKÁ OPATŘENÍ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</si>
  <si>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</si>
  <si>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</si>
  <si>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</si>
  <si>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</si>
  <si>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</si>
  <si>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</si>
  <si>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</si>
  <si>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</si>
  <si>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</si>
  <si>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</si>
  <si>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</si>
  <si>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</si>
  <si>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</si>
  <si>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</si>
  <si>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</si>
  <si>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</si>
  <si>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</si>
  <si>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</si>
  <si>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</si>
  <si>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a</t>
  </si>
  <si>
    <t>POMOC PRÁCE ZŘÍZ NEBO ZAJIŠŤ OCHRANU INŽENÝRSKÝCH SÍTÍ</t>
  </si>
  <si>
    <t>KPL</t>
  </si>
  <si>
    <t>doplňující popis</t>
  </si>
  <si>
    <t>- ochrana stávajícího plynovodu v km 0,090 00 pomocí PE DN 160 mm v délce 1,5 m, včetně výkopu, včetně zásypu ze ŠD FR. 0-32 mm</t>
  </si>
  <si>
    <t>výměra</t>
  </si>
  <si>
    <t>1 = 1,000 =&gt; A</t>
  </si>
  <si>
    <t>technická specifikace</t>
  </si>
  <si>
    <t>Položka zahrnuje:
- veškeré náklady spojené s ochranou inženýrských sítí
Položka nezahrnuje:
- x</t>
  </si>
  <si>
    <t>cenová soustava</t>
  </si>
  <si>
    <t>OTSKP 2025</t>
  </si>
  <si>
    <t>b</t>
  </si>
  <si>
    <t>- ochrana stávajícího vedení NN dle požadavku správce ČEZ Distribuce, a.s. (půlená chránička vykázaná v pol. č. 87727)</t>
  </si>
  <si>
    <t>zahrnuje veškeré náklady spojené s objednatelem požadovanými zařízeními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</si>
  <si>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</si>
  <si>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</si>
  <si>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</si>
  <si>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</si>
  <si>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</si>
  <si>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</si>
  <si>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</si>
  <si>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</si>
  <si>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</si>
  <si>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</si>
  <si>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</si>
  <si>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</si>
  <si>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</si>
  <si>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</si>
  <si>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02945</t>
  </si>
  <si>
    <t>OSTAT POŽADAVKY - GEOMETRICKÝ PLÁN</t>
  </si>
  <si>
    <t>podklady pro majetkové vypořádání stavby_x000d_
-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</si>
  <si>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</si>
  <si>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02960</t>
  </si>
  <si>
    <t>OSTATNÍ POŽADAVKY - ODBORNÝ DOZOR</t>
  </si>
  <si>
    <t>Podrobný IG průzkum v době provádění vrtných a zemních prací _x000d_
- odebrání vzorků zemin_x000d_
- laboratorní rozbor vzorků zemin_x000d_
- zjištění přesných informací o skladbě a druhu hornin v podloží navrhovaných opěrných zdí _x000d_
- zjištění informací o skladbě a druhu zemin v podloží nové vozovky_x000d_
- zatřídění vybouraných materiálů a zeminy včetně posouzení jejich vhodnosti pro další použití na stavbě_x000d_
- závěrečná zpráva _x000d_
- geotechnický dozor _x000d_
- přejímka zemní pláně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</si>
  <si>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</si>
  <si>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</si>
  <si>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</si>
  <si>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</si>
  <si>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</si>
  <si>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</si>
  <si>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</si>
  <si>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</si>
  <si>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</si>
  <si>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</si>
  <si>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</si>
  <si>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SO001 - BOURÁNÍ A PŘÍPRAVA STAVENIŠTĚ</t>
  </si>
  <si>
    <t>Zemní práce</t>
  </si>
  <si>
    <t>Ostatní konstrukce a práce</t>
  </si>
  <si>
    <t>014102</t>
  </si>
  <si>
    <t>c</t>
  </si>
  <si>
    <t>POPLATKY ZA SKLÁDKU</t>
  </si>
  <si>
    <t>t</t>
  </si>
  <si>
    <t>- beton</t>
  </si>
  <si>
    <t xml:space="preserve">z pol. č. 11328: 87,75m2*0,15m*2,2t/m3 = 28,958 =&gt; A t_x000d_
z pol. č. 11352: 0,15m*0,25m*231,0m*2,2t/m3 = 19,058 =&gt; B t_x000d_
z pol. č. 11315:  24,0m3*2,2t/m3 = 52,800 =&gt; C t_x000d_
A+B+C = 100,816 =&gt; D</t>
  </si>
  <si>
    <t>Položka zahrnuje:
- veškeré poplatky provozovateli skládky související s uložením odpadu na skládce.
Položka nezahrnuje:
- x</t>
  </si>
  <si>
    <t>d</t>
  </si>
  <si>
    <t>- kamenivo nestmelené</t>
  </si>
  <si>
    <t>z pol. č. 11332: 147,0m3*2,0t/m3 = 294,000 =&gt; A t</t>
  </si>
  <si>
    <t>e</t>
  </si>
  <si>
    <t>- asfalt, penetrační makadam</t>
  </si>
  <si>
    <t xml:space="preserve">z pol. č. 11333: 152,04m3*2,4 = 364,896 =&gt; A _x000d_
z pol. č. 11313:  19,2*2,4 = 46,080 =&gt; B _x000d_
A+B = 410,976 =&gt; C</t>
  </si>
  <si>
    <t>1 - Zemní práce</t>
  </si>
  <si>
    <t>11204</t>
  </si>
  <si>
    <t>KÁCENÍ STROMŮ D KMENE DO 0,3M S ODSTRANĚNÍM PAŘEZŮ</t>
  </si>
  <si>
    <t>- kácení stromů, včetně veškeré manipulace, odvozu a uložení na předepsané místo (zahrnuje všechny související práce a kompletní provedení)_x000d_
- včetně odstranění pařezů, odvozu a likvidace _x000d_
- dřevní hmota bude odkoupena zhotovitelem stavby na základě uzavřené kupní smlouvy nebo předána vlastníkovi pozemku (včetně roztřídění, nakrácení a uložení dle podmínek vlastníka pozemku)</t>
  </si>
  <si>
    <t>Bříza bělokorá: 1ks = 1,000 =&gt; A ks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</si>
  <si>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</si>
  <si>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</t>
  </si>
  <si>
    <t>ODSTRANĚNÍ KRYTU ZPEVNĚNÝCH PLOCH S ASFALTOVÝM POJIVEM</t>
  </si>
  <si>
    <t>M3</t>
  </si>
  <si>
    <t xml:space="preserve">- odstranění chodníku z asfaltového krytu, odstranění stávajících sjezdů  _x000d_
- včetně naložení, odvozu a uložení na skládku _x000d_
- poplatek za uložení na skládce viz položka 014102.e</t>
  </si>
  <si>
    <t xml:space="preserve">digitálně odměřeno ze situace (viz PD část D.1.1 příloha č. 2):_x000d_
plocha 6: 50,0m2*0,15m = 7,500 =&gt; A _x000d_
polocha 4:  78,0m2*0,15m = 11,700 =&gt; B _x000d_
A+B = 19,200 =&gt; C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</si>
  <si>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</si>
  <si>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</si>
  <si>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</si>
  <si>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 xml:space="preserve">- odstranění stávajícího chodníku z betonových panelů, včetně podkladu  _x000d_
- včetně naložení, odvozu a uložení na skládku _x000d_
- poplatek za uložení na skládce viz položka 014102.c</t>
  </si>
  <si>
    <t>digitálně odměřeno ze situace (viz PD část D.1.1 příloha č. 2):_x000d_
plocha 5: 160,0m2*0,15m = 24,000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</si>
  <si>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</si>
  <si>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11328</t>
  </si>
  <si>
    <t>ODSTRANĚNÍ PŘÍKOPŮ, ŽLABŮ A RIGOLŮ Z PŘÍKOPOVÝCH TVÁRNIC</t>
  </si>
  <si>
    <t>M2</t>
  </si>
  <si>
    <t>- odstranění stávajícího betonového žlabu, včetně zabetonované PVC trouby DN 100 ve sjezdech, tl. 150 mm_x000d_
- včetně naložení, odvozu a uložení na skládku _x000d_
- poplatek za uložení na skládce viz položka 014102.c</t>
  </si>
  <si>
    <t>digitálně odměřeno ze situace (viz PD část D.1.1 příloha č. 2):_x000d_
bourání betonového žlabu podél chodníku: 0,75m*117,0m = 87,750 =&gt; A m2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</si>
  <si>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</si>
  <si>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</si>
  <si>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</si>
  <si>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NESTMELENÉ PODKLADNÍ VRSTVY _x000d_
- včetně naložení, odvozu a uložení na skládku _x000d_
- poplatek za uložení na skládce viz položka 014102.d</t>
  </si>
  <si>
    <t>digitálně odměřeno ze situace (viz PD část D.1.1 příloha č. 2):_x000d_
plocha C.1: 1190,0m2*0,09m = 107,100 =&gt; A m3_x000d_
plocha C.2: 285,0m2*0,14m = 39,900 =&gt; B m3_x000d_
A+B = 147,000 =&gt; C</t>
  </si>
  <si>
    <t>11333</t>
  </si>
  <si>
    <t>ODSTRANĚNÍ PODKLADU ZPEVNĚNÝCH PLOCH S ASFALT POJIVEM</t>
  </si>
  <si>
    <t>STMELENÉ PODKLADNÍ VRSTVY (PENETRAČNÍ MAKADAM) _x000d_
- včetně naložení, odvozu a uložení na skládku _x000d_
- poplatek za uložení na skládce viz položka 014102.e</t>
  </si>
  <si>
    <t>digitálně odměřeno ze situace (viz PD část D.1.1 příloha č. 2):_x000d_
plocha A.1: 1190,0m2*0,051m = 60,690 =&gt; A m3_x000d_
plocha B.1: 1190,0m2*0,06m = 71,400 =&gt; B m3_x000d_
plocha B.2: 285,0m2*0,07m = 19,950 =&gt; C m3_x000d_
Celkem: A+B+C = 152,040 =&gt; D m3</t>
  </si>
  <si>
    <t>11352</t>
  </si>
  <si>
    <t>ODSTRANĚNÍ CHODNÍKOVÝCH A SILNIČNÍCH OBRUBNÍKŮ BETONOVÝCH</t>
  </si>
  <si>
    <t>M</t>
  </si>
  <si>
    <t>OBRUBNÍKY_x000d_
- včetně naložení, odvozu a uložení na skládku _x000d_
- poplatek za uložení na skládce viz položka 014102.C</t>
  </si>
  <si>
    <t>digitálně odměřeno ze situace: 231,0m = 231,000 =&gt; A m</t>
  </si>
  <si>
    <t>11372</t>
  </si>
  <si>
    <t>FRÉZOVÁNÍ ZPEVNĚNÝCH PLOCH ASFALTOVÝCH</t>
  </si>
  <si>
    <t>odstranění krytu stávající vozovky_x000d_
- včetně naložení a odvozu na mezideponii nebo místo určení _x000d_
- část materiálu (13,25 m3) bude využita v rámci stavby - do položky 56361 (SO 101)_x000d_
- část materiálu (1,00 m3) bude využita v rámci stavby - do položky 56362 (SO 101)_x000d_
- část materiálu (25,20 m3) bude využita v rámci stavby - do položky 56960 (SO 101)_x000d_
- zbývající část materiálu (91,45 m3) bude odkoupena zhotovitelem stavby na základě uzavřené kupní smlouvy</t>
  </si>
  <si>
    <t>digitálně odměřeno ze situace (viz PD část D.1.1 příloha č. 2)_x000d_
plocha A.1: 1190,0m2*0,09m = 107,100 =&gt; A m3_x000d_
plocha A.2: 285,0m2*0,06m = 17,100 =&gt; B m3_x000d_
plocha A.3: 67,0m2*0,1m = 6,700 =&gt; C m3_x000d_
Celkem: A+B+C = 130,900 =&gt; D m3</t>
  </si>
  <si>
    <t>12110</t>
  </si>
  <si>
    <t>SEJMUTÍ ORNICE NEBO LESNÍ PŮDY</t>
  </si>
  <si>
    <t>sejmutí ornice v tl. 150 mm_x000d_
- včetně naložení a odvozu na meziskládku pro zpětné použití - ornice do položky 18220 - SO 101 (44,28 m3), do položky 18230 - SO 101 (84,525 m3)_x000d_
- zbývající část ornice (0,645 m3) bude odvezena a uložena na místo určení</t>
  </si>
  <si>
    <t>digitálně odměřeno ze situace_x000d_
v rovině: 635,0m2*0,15m = 95,250 =&gt; A m3_x000d_
ve svahu: 190,0m2*1,2koef.rozš,*0,15m = 34,200 =&gt; B m3_x000d_
Celkem: A+B = 129,450 =&gt; C m3</t>
  </si>
  <si>
    <t xml:space="preserve">Položka zahrnuje:
- sejmutí ornice bez ohledu na tloušťku vrstvy
-  její vodorovnou dopravu
Položka nezahrnuje:
- uložení na trvalou skládku</t>
  </si>
  <si>
    <t>9 - Ostatní konstrukce a práce</t>
  </si>
  <si>
    <t>919112</t>
  </si>
  <si>
    <t>ŘEZÁNÍ ASFALTOVÉHO KRYTU VOZOVEK TL DO 100MM</t>
  </si>
  <si>
    <t>- řezání stávající vozovky</t>
  </si>
  <si>
    <t>digitálně odměřeno ze situace_x000d_
na začátku stavebních prací_x000d_
chodník: 3,6m = 3,600 =&gt; A m_x000d_
silnice II/210: 51,0m = 51,000 =&gt; B m_x000d_
silnice III/211 9: 7,5m = 7,500 =&gt; C m_x000d_
Celkem: A+B+C = 62,100 =&gt; D m</t>
  </si>
  <si>
    <t>Položka zahrnuje:
- řezání vozovkové vrstvy v předepsané tloušťce
- spotřeba vody
Položka nezahrnuje:
- x</t>
  </si>
  <si>
    <t>SO101 - MODERNIZACE KŘIŽOVATKY</t>
  </si>
  <si>
    <t>Základy</t>
  </si>
  <si>
    <t>Vodorovné konstrukce</t>
  </si>
  <si>
    <t>Komunikace</t>
  </si>
  <si>
    <t>Přidružená stavební výroba</t>
  </si>
  <si>
    <t>Potrubí</t>
  </si>
  <si>
    <t>- zemina</t>
  </si>
  <si>
    <t xml:space="preserve">z položky 12373:   412,000*1,9 = 782,800 =&gt; A _x000d_
z položky 13173:  9,147*1,9 = 17,379 =&gt; B _x000d_
z položky 13273.a:  6,750*1,9 = 12,825 =&gt; C _x000d_
z položky 13273.b:  28,990*1,9  = 55,081 =&gt; D _x000d_
A+B+C+D = 868,085 =&gt; E</t>
  </si>
  <si>
    <t>- zemina _x000d_
- položka bude čerpána pouze se souhlasem TDS</t>
  </si>
  <si>
    <t xml:space="preserve">z položky 12273:  870,0*1,9 = 1653,000 =&gt; A</t>
  </si>
  <si>
    <t>- beton _x000d_
- položka bude čerpána pouze se souhlasem TDS</t>
  </si>
  <si>
    <t>z pol. č. 96687: 1ks*0,25t/ks = 0,250 =&gt; A t</t>
  </si>
  <si>
    <t>113763</t>
  </si>
  <si>
    <t>FRÉZOVÁNÍ DRÁŽKY PRŮŘEZU DO 300MM2 V ASFALTOVÉ VOZOVCE</t>
  </si>
  <si>
    <t>- ROZMĚR 10 x 25 mm_x000d_
- včetně likvidace odpadu</t>
  </si>
  <si>
    <t>digitálně odměřeno ze situace_x000d_
napojení na stávající stav: 110,0m = 110,000 =&gt; A m_x000d_
po obvodu uličních vpustí: 2,0m = 2,000 =&gt; B m_x000d_
podél obrubníků: 31,0m = 31,000 =&gt; C m_x000d_
podél dlážděného rigolu: 107,0m = 107,000 =&gt; D m_x000d_
po obvodu kanalizační šachty: 2,5m = 2,500 =&gt; E m_x000d_
Celkem: A+B+C+D+E = 252,500 =&gt; F m</t>
  </si>
  <si>
    <t>Položka zahrnuje:
- veškerou manipulaci s vybouranou sutí a s vybouranými hmotami vč. uložení na skládku.
Položka nezahrnuje:
- x</t>
  </si>
  <si>
    <t>11524</t>
  </si>
  <si>
    <t>PŘEVEDENÍ VODY POTRUBÍM DN 400 NEBO ŽLABY R.O. DO 1,4M</t>
  </si>
  <si>
    <t>- provizorní převedení vody po dobu provádění stavebních prací na povodní a návodní straně mostu ev.č. 211 9 - 1 _x000d_
_x000d_
- zřízení zemních hrázek pro provizorní převedení vody v korytě, včetně dopravy, dodání, natěžení a nákupu vhodného těsnící materiálu, včetně PE fólie tl. 2 mm _x000d_
- včetně zpětného rozebrání a likvidace zemních hrázek, včetně odvozu a uložení materiálu na skládce, včetně poplatku za uložení materiálu na skládce</t>
  </si>
  <si>
    <t>15,0m = 15,000 =&gt; A m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</si>
  <si>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</si>
  <si>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</si>
  <si>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</si>
  <si>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- včetně naložení, odvozu a uložení na skládku _x000d_
- poplatek za uložení na skládce viz položka 014102.b_x000d_
- položka bude čerpána pouze se souhlasem TDS</t>
  </si>
  <si>
    <t>hodnota odečtena z výkazu hmot_x000d_
výkop při výměně aktivní zóny: 870,0m3 = 870,000 =&gt; A m3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</si>
  <si>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</si>
  <si>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</t>
  </si>
  <si>
    <t>ODKOP PRO SPOD STAVBU SILNIC A ŽELEZNIC TŘ. I</t>
  </si>
  <si>
    <t>- využití materiálu do položky 17310 (55 m3) - včetně naložení a odvozu na deponii _x000d_
- zbývající část materiálu (412 m3) bude uložena na skládce - včetně naložení, odvozu a uložení na skládku, poplatek za uložení na skládce viz položka 014102.a</t>
  </si>
  <si>
    <t>hodnota odečtena z výkazu hmot_x000d_
hlavní výkopové práce: 467,0m3 = 467,000 =&gt; A m3</t>
  </si>
  <si>
    <t>12573</t>
  </si>
  <si>
    <t>VYKOPÁVKY ZE ZEMNÍKŮ A SKLÁDEK TŘ. I</t>
  </si>
  <si>
    <t>- zemina _x000d_
- včetně naložení a dovozu z deponie</t>
  </si>
  <si>
    <t>zemina z deponie stavby_x000d_
pro pol. č. 17310: 55,0m3 = 55,000 =&gt; A m3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</si>
  <si>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</si>
  <si>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- ornice _x000d_
- včetně naložení a dovozu z deponie</t>
  </si>
  <si>
    <t>ornice z deponie stavby_x000d_
pro pol č. 18220: 44,28m3 = 44,280 =&gt; A m3_x000d_
pro pol. č. 18230: 84,525m3 = 84,525 =&gt; B m3_x000d_
Celkem: A+B = 128,805 =&gt; C m3</t>
  </si>
  <si>
    <t>13173</t>
  </si>
  <si>
    <t>HLOUBENÍ JAM ZAPAŽ I NEPAŽ TŘ. I</t>
  </si>
  <si>
    <t>- včetně naložení, odvozu a uložení na skládku _x000d_
- poplatek za uložení na skládce viz položka 014102.a</t>
  </si>
  <si>
    <t xml:space="preserve">výkopové práce pro bet. základ stožáru VO: 0,7m*0,7m*1,4m = 0,686 =&gt; A m3_x000d_
výkopové práce pro uliční vpusti_x000d_
hloubka uložení - 1.30 m (uliční vpust 1.2 m + 0.10 m lože)_x000d_
výkop v rámci konstrukce vozovky - 0.27 m_x000d_
výkop v rámci výměny AZ - 0.5 m_x000d_
plocha výkopu (1.5 x 1.5m) - 2.25 m2_x000d_
počet navržených uličních vpustí - 3 ks_x000d_
výpočet: 3ks*(2,25m2*0,53m) = 3,578 =&gt; B m3_x000d_
výkopové práce, pro revizní šachty_x000d_
hloubka uložení vč. lože - 1.45 m  a 1.2 m_x000d_
výkop v rámci konstrukce chodníku - 0.24 m_x000d_
celková hloubka výkopu - (1.45+1.2) - (0.24+0.24) = 2.17 m_x000d_
plocha výkopu (1.5 x 1.5m) - 2.25 m2_x000d_
výpočet:  (2,25m2*2,17m) = 4,883 =&gt; C m3_x000d_
Celkem: A+B+C = 9,147 =&gt; D m3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</si>
  <si>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</si>
  <si>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</si>
  <si>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</si>
  <si>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RUČNÍ VÝKOP_x000d_
- včetně naložení, odvozu a uložení na skládku _x000d_
- poplatek za uložení na skládce viz položka 014102.a</t>
  </si>
  <si>
    <t>digitálně odměřeno ze situace_x000d_
výkop pro kabelové vedení VO: 0,3m*0,5m*45,0m = 6,750 =&gt; A m3</t>
  </si>
  <si>
    <t>digitálně odměřeno ze situace_x000d_
hloubka uložení včetně lože - 1.0 m_x000d_
výkop v rámci konstrukce chodníku - 0.24 m_x000d_
výkop v rámci konstrukce vozovky - 0.27 m_x000d_
celková hloubka výkopu chodníku - 1.0-0.24 = 0.76 m_x000d_
celková hloubka výkopu vozovky - 1.0-0.27 = 0.73 m_x000d_
výpočet: (59,0m*0,76m*0,5m)+(18,0m*0,73m*0,5m) = 28,990 =&gt; A m3</t>
  </si>
  <si>
    <t>17120</t>
  </si>
  <si>
    <t>ULOŽENÍ SYPANINY DO NÁSYPŮ A NA SKLÁDKY BEZ ZHUTNĚNÍ</t>
  </si>
  <si>
    <t>- uložení na trvalou skládku nebo deponii</t>
  </si>
  <si>
    <t>trvalá skládka_x000d_
z pol. č. 12373: 412,0m3 = 412,000 =&gt; A m3_x000d_
z pol. č. 13173: 9,147m3 = 9,147 =&gt; B m3_x000d_
z pol. č. 13273.a: 6,750m3 = 6,750 =&gt; C m3_x000d_
z pol. č. 13273.b: 28,990m3 = 28,990 =&gt; D m3_x000d_
deponie_x000d_
z pol. č. 17310: 55,0m3 = 55,000 =&gt; E m3_x000d_
A+B+C+D+E = 511,887 =&gt; F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</si>
  <si>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</si>
  <si>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- uložení na trvalou skládku _x000d_
- položka bude čerpána pouze se souhlasme TDS</t>
  </si>
  <si>
    <t>z pol. č. 12273: 870,0m3 = 870,000 =&gt; A m3</t>
  </si>
  <si>
    <t>17180</t>
  </si>
  <si>
    <t>ULOŽENÍ SYPANINY DO NÁSYPŮ Z NAKUPOVANÝCH MATERIÁLŮ</t>
  </si>
  <si>
    <t>- aktivní zóna tl. 500 mm - nakupovaná zemina - zemina vhodná do aktivní zóny, hutnění dle ČSN 73 6133, TKP 4_x000d_
- výměna aktivní zóny nebude provedena v ochranném pásmu plynárenského zařízení _x000d_
- položka bude čerpána pouze souhlasem TDS</t>
  </si>
  <si>
    <t>hodnota odečtena z výkazu hmot_x000d_
výměna aktivní zóny: 887,0m3 = 887,000 =&gt; A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</si>
  <si>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</si>
  <si>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</si>
  <si>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</si>
  <si>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- použita bude vhodná část výkopku uložená na mezideponii_x000d_
- využití materiálu z položky 12373_x000d_
- posouzení vhodnosti pro další použití na stavbě bude zajištěno geotechnickým dozorem stavby</t>
  </si>
  <si>
    <t>hodnota odečtena z výkazu hmot: 55,0m3 = 55,000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</si>
  <si>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</si>
  <si>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</si>
  <si>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</si>
  <si>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ŠD, FR. 0-32 mm_x000d_
- včetně dodání a nákupu vhodného materiálu</t>
  </si>
  <si>
    <t>zásyp kabelového vedení VO: 0,3m*0,5m*45,0m = 6,750 =&gt; A m3_x000d_
zásyp UV_x000d_
výpočet: výkop - šachta UV - lože: 3,578m3-3*(3,14*0,275m*0,275m*0,53m)-0,675m3 = 2,525 =&gt; B m3_x000d_
zásyp revizních šachet_x000d_
výpočet: výkop - šachta - lože: 4,883m3-(3,14*0,315m*0,315m*2,17m)-0,45m3 = 3,757 =&gt; C m3_x000d_
zásyp potrubí DN 150 mm v chodníku a ve vozovce_x000d_
výpočet: výkop - potrubí - lože: 28,99m3-(3,14-0,075*0,075*77,0)-(2,9m3+0,9m3) = 22,483 =&gt; D m3_x000d_
Celkem: A+B+C+D = 35,515 =&gt; E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</si>
  <si>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</si>
  <si>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</si>
  <si>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</si>
  <si>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konstrukce vozovky: 1342,0m2*1,15koef. rozš. = 1543,300 =&gt; A m2_x000d_
konstrukce chodníku: 265,0m2 = 265,000 =&gt; B m2_x000d_
konstrukce chodníku - bet. dlažba šedá: 6,0m2 = 6,000 =&gt; C m2_x000d_
konstrukce chodníku - reliéfní dlažba červená: 7,5m2 = 7,500 =&gt; D m2_x000d_
konstrukce ostrůvku: 28,0m2 = 28,000 =&gt; E m2_x000d_
konstrukce nezpevněného sjezdu: 10,0m2 = 10,000 =&gt; F m2_x000d_
Celkem: A+B+C+D+E+F = 1859,800 =&gt; G m2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</si>
  <si>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</si>
  <si>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</si>
  <si>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</si>
  <si>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- rozprostření ornice v tl. 150 mm - ornice z položky 12110 - SO 001 _x000d_
- vykopávky ze zemníku v položce 12573.b - SO 101_x000d_
- včetně naložení a dovozu z mezideponie</t>
  </si>
  <si>
    <t>digitálně odměřeno ze situace_x000d_
246,0m2*1,2koef. rozš.*0,15m = 44,280 =&gt; A m3</t>
  </si>
  <si>
    <t>Položka zahrnuje:
- nutné přemístění ornice z dočasných skládek vzdálených do 50m
- rozprostření ornice v předepsané tloušťce ve svahu přes 1:5
Položka nezahrnuje:
- x</t>
  </si>
  <si>
    <t>18230</t>
  </si>
  <si>
    <t>ROZPROSTŘENÍ ORNICE V ROVINĚ</t>
  </si>
  <si>
    <t>digitálně odměřeno ze situace_x000d_
563,5m2*0,15m = 84,525 =&gt; A m3</t>
  </si>
  <si>
    <t>Položka zahrnuje:
- nutné přemístění ornice z dočasných skládek vzdálených do 50m
- rozprostření ornice v předepsané tloušťce v rovině a ve svahu do 1:5</t>
  </si>
  <si>
    <t>18242</t>
  </si>
  <si>
    <t>ZALOŽENÍ TRÁVNÍKU HYDROOSEVEM NA ORNICI</t>
  </si>
  <si>
    <t>digitálně odměřeno ze situace_x000d_
dle pol. č. 18220: 246,0m2*1,2koef. rozš. = 295,200 =&gt; A m2_x000d_
dle pol. č. 18230: 563,5m2 = 563,500 =&gt; B m2_x000d_
Celkem: A+B = 858,700 =&gt; C m2</t>
  </si>
  <si>
    <t>Položka zahrnuje:
- dodání předepsané travní směsi, hydroosev na ornici, zalévání, první pokosení, to vše bez ohledu na sklon terénu
Položka nezahrnuje:
- x</t>
  </si>
  <si>
    <t>184B14</t>
  </si>
  <si>
    <t>VYSAZOVÁNÍ STROMŮ LISTNATÝCH S BALEM OBVOD KMENE DO 14CM, PODCHOZÍ VÝŠ MIN 2,2M</t>
  </si>
  <si>
    <t>- náhradní výsadba v počtu 3 ks _x000d_
- podrobný popis je uveden v TZ SO 101_x000d_
- položka bude čerpána pouze se souhlasem TDS</t>
  </si>
  <si>
    <t>3ks = 3,000 =&gt; A ks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</si>
  <si>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</si>
  <si>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2 - Základy</t>
  </si>
  <si>
    <t>21197</t>
  </si>
  <si>
    <t>OPLÁŠTĚNÍ ODVODŇOVACÍCH ŽEBER Z GEOTEXTILIE</t>
  </si>
  <si>
    <t>- filtrační geotextílie v parametrech dle TP 97_x000d_
- položka bude čerpána se souhlasem TDS</t>
  </si>
  <si>
    <t>2,5m*120,0m*1,3koef. překrytí = 390,000 =&gt; A m2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</si>
  <si>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</si>
  <si>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212625</t>
  </si>
  <si>
    <t>TRATIVODY KOMPL Z TRUB Z PLAST HM DN DO 100MM, RÝHA TŘ I</t>
  </si>
  <si>
    <t xml:space="preserve">PP DN 100 mm, SN 8, _x000d_
-  částečně perforované potrubí s plným dnem _x000d_
- včetně lože ze ŠP FR. 0-4 mm, tl.. 100 mm _x000d_
- včetně zásypu kamenivem FR. 8-16 mm_x000d_
- položka bude čerpána pouze se souhlasem TDS</t>
  </si>
  <si>
    <t>digitálně odměřeno ze situace_x000d_
podélná drenáž: 110,0m = 110,000 =&gt; A m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</si>
  <si>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</si>
  <si>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28997D</t>
  </si>
  <si>
    <t>OPLÁŠTĚNÍ (ZPEVNĚNÍ) Z GEOTEXTILIE DO 400G/M2</t>
  </si>
  <si>
    <t>- geotextílie min. 400 g/m2_x000d_
- položka bude čerpána pouze se souhlasme TDS</t>
  </si>
  <si>
    <t>plocha odečtena z výkazu hmot_x000d_
geotextuilie pro AZ_x000d_
dílčí výpočet pro stanovení plochy: 887m3 / 0.5m = 1774 m2_x000d_
koeficient překrytí - 1.2_x000d_
výpočet: 1774,0m2*1,2koef. překrytí = 2128,800 =&gt; A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</si>
  <si>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</si>
  <si>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4 - Vodorovné konstrukce</t>
  </si>
  <si>
    <t>451315</t>
  </si>
  <si>
    <t>PODKLADNÍ A VÝPLŇOVÉ VRSTVY Z PROSTÉHO BETONU C30/37</t>
  </si>
  <si>
    <t>C30/37nXF3, tl. 150 mm_x000d_
- položka bude čerpána pouze se souhlasme TDS</t>
  </si>
  <si>
    <t>pod zpevněným svahem na návodní straně mostu ev. č. 211 9-1: 5,0m2*0,15m = 0,750 =&gt; A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</si>
  <si>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</si>
  <si>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</si>
  <si>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</si>
  <si>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ŠP, FR. 0-16 mm, tl. 100 mm</t>
  </si>
  <si>
    <t>lože pod UV: 1,5m*1,5m*0,1m*3ks = 0,675 =&gt; A m3_x000d_
lože pod revizní šachtu: 1,5m*1,5m*0,1m*2ks = 0,450 =&gt; B m3_x000d_
lože pro potrubí DN 150: 0,5m*77,0m*0,1m = 3,850 =&gt; C m3_x000d_
lože pro potrubí v chodníku: 0,5m*0,1m*59,0m = 2,950 =&gt; D m3_x000d_
lože pro potrubí ve vozovce: 0,5m*0,1m*18,0m = 0,900 =&gt; E m3_x000d_
Celkem: A+B+C+D+E = 8,825 =&gt; F m3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</si>
  <si>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</si>
  <si>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46251</t>
  </si>
  <si>
    <t>ZÁHOZ Z LOMOVÉHO KAMENE</t>
  </si>
  <si>
    <t xml:space="preserve">- úprava stávajícího kamenného záhozu na povodní straně mostu ev.č. 211 9-1 na levém břehu vodního toku (IDVT 10222292)  dle nového skluzu</t>
  </si>
  <si>
    <t>15,6m2*0,3m = 4,680 =&gt; A m3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</si>
  <si>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</si>
  <si>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465513</t>
  </si>
  <si>
    <t>PŘEDLÁŽDĚNÍ DLAŽBY Z LOMOVÉHO KAMENE</t>
  </si>
  <si>
    <t xml:space="preserve">- předláždění zpevněného svahu u mostu - rozebrání a zpětné osazení do betonového lože _x000d_
- včetně betonového lože tl. min. 100 mm z betonu C25/30n-XF3_x000d_
- včetně spárování cementovou maltou a vyplnění spár, případně s vyklínováním dle technické specifikace  _x000d_
- položka bude čerpána pouze se souhlasme TDS</t>
  </si>
  <si>
    <t>zpevněný svah na návodní straně mostu ev. č. 211 9-1 bude rozebrán a opětovně zpevněn: 5,0m2*0,2m = 1,000 =&gt; A m3</t>
  </si>
  <si>
    <t xml:space="preserve"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</si>
  <si>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467315</t>
  </si>
  <si>
    <t>STUPNĚ A PRAHY VODNÍCH KORYT Z PROSTÉHO BETONU C30/37</t>
  </si>
  <si>
    <t>C30/37-XF3</t>
  </si>
  <si>
    <t>betonový práh pro skluz z betonových žlabovek na povodní straně mostu: 0,8m*0,6m*1,0m = 0,480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</si>
  <si>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</si>
  <si>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5 - Komunikace</t>
  </si>
  <si>
    <t>56333</t>
  </si>
  <si>
    <t>VOZOVKOVÉ VRSTVY ZE ŠTĚRKODRTI TL. DO 150MM</t>
  </si>
  <si>
    <t>ŠD A, FR. 0-32 mm, tl. 150 mm</t>
  </si>
  <si>
    <t>digitálně odměřeno ze situace_x000d_
konstrukce vozovky: 1342,0m2*1,1koef. rozš. = 1476,200 =&gt; A _x000d_
konstrukce ostrůvku: 28,0m2 = 28,000 =&gt; B _x000d_
A+B = 1504,200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</si>
  <si>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</si>
  <si>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ŠD B, FR. 0-32 mm, tl. 150 mm</t>
  </si>
  <si>
    <t>digitálně odměřeno ze situace_x000d_
konstrukce chodníku: 265,0m2 = 265,000 =&gt; A _x000d_
konstrukce chodníku - bet. dlažba šedá: 6,0m2 = 6,000 =&gt; B _x000d_
konstrukce chodníku - reliéfní dlažba červená: 7,5m2 = 7,500 =&gt; C _x000d_
A+B+C = 278,500 =&gt; D</t>
  </si>
  <si>
    <t>ŠD A, FR. 0-63 mm, tl. 150 mm</t>
  </si>
  <si>
    <t>digitálně odměřeno ze situace_x000d_
konstrukce vozovky: 1342,0m2*1,15koef. rozš. = 1543,300 =&gt; A m2</t>
  </si>
  <si>
    <t>56334</t>
  </si>
  <si>
    <t>VOZOVKOVÉ VRSTVY ZE ŠTĚRKODRTI TL. DO 200MM</t>
  </si>
  <si>
    <t>ŠD A, FR. 0-32 mm, tl. 200 mm</t>
  </si>
  <si>
    <t>digitálně odměřeno ze situace_x000d_
konstrukce nezpevněného sjezdu: 10,0m2 = 10,000 =&gt; A m2</t>
  </si>
  <si>
    <t>56361</t>
  </si>
  <si>
    <t>VOZOVKOVÉ VRSTVY Z RECYKLOVANÉHO MATERIÁLU TL DO 50MM</t>
  </si>
  <si>
    <t>R - MATERIÁL, tl. 50 mm_x000d_
- použit bude materiál z položky 11372 (SO 001) - včetně naložení a dovozu z mezideponie</t>
  </si>
  <si>
    <t>digitálně odměřeno ze situace_x000d_
konstrukce chodníku: 265,0m2 = 265,000 =&gt; A m2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</si>
  <si>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</si>
  <si>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56362</t>
  </si>
  <si>
    <t>VOZOVKOVÉ VRSTVY Z RECYKLOVANÉHO MATERIÁLU TL DO 100MM</t>
  </si>
  <si>
    <t>R - MATERIÁL, tl. 100 mm_x000d_
- použit bude materiál z položky 11372 (SO 001) - včetně naložení a dovozu z mezideponie</t>
  </si>
  <si>
    <t>56960</t>
  </si>
  <si>
    <t>ZPEVNĚNÍ KRAJNIC Z RECYKLOVANÉHO MATERIÁLU</t>
  </si>
  <si>
    <t>R-MATERIÁL, FR. 0-22 mm, tl. 150 mm_x000d_
- použit bude materiál z položky 11372 (SO 001) - včetně naložení a dovozu z mezideponie</t>
  </si>
  <si>
    <t>digitálně odměřeno ze situace_x000d_
nezpevněná krajnice: 168,0m2*0,15m = 25,200 =&gt; A m3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</si>
  <si>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</si>
  <si>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</si>
  <si>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</si>
  <si>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 C60 B6, 1,0 kg/m2</t>
  </si>
  <si>
    <t>digitálně odměřeno ze situace_x000d_
konstrukce vozovky: 1342,0m2*1,1koef. rozš. = 1476,200 =&gt; A 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</si>
  <si>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</si>
  <si>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</si>
  <si>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</si>
  <si>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C60 B4, 0,4 kg/m2</t>
  </si>
  <si>
    <t>digitálně odměřeno ze situace_x000d_
konstrukce vozovky:_x000d_
1342,0m2*1,03koef. rozš. = 1382,260 =&gt; A m2_x000d_
1342,0m2*1,05koef. rozš. = 1409,100 =&gt; B m2_x000d_
obnova krytu vozovky: 57,0m2*2 = 114,000 =&gt; C m2_x000d_
Celkem: A+B+C = 2905,360 =&gt; D m2</t>
  </si>
  <si>
    <t>574A01</t>
  </si>
  <si>
    <t>ASFALTOVÝ BETON PRO OBRUSNÉ VRSTVY ACO 8</t>
  </si>
  <si>
    <t>ACO 8 tl. 40 mm</t>
  </si>
  <si>
    <t>digitálně odměřeno ze situace_x000d_
konstrukce chodníku: 265,0*0,04 = 10,600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</si>
  <si>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</si>
  <si>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</si>
  <si>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 TL. 40MM</t>
  </si>
  <si>
    <t>ACO 11+ 50/70 tl. 40 mm</t>
  </si>
  <si>
    <t>digitálně odměřeno ze situace_x000d_
konstrukce vozovky: 1342,0m2 = 1342,000 =&gt; A m2_x000d_
obnova krytu vozovky: 57,0m2 = 57,000 =&gt; B m2_x000d_
Celkem: A+B = 1399,000 =&gt; C m2</t>
  </si>
  <si>
    <t>574C56</t>
  </si>
  <si>
    <t>ASFALTOVÝ BETON PRO LOŽNÍ VRSTVY ACL 16+, 16S TL. 60MM</t>
  </si>
  <si>
    <t>ACL 16+ 50/70 tl. 60 mm</t>
  </si>
  <si>
    <t>digitálně odměřeno ze situace_x000d_
konstrukce vozovky: 1342,0m2*1,03koef. rozš. = 1382,260 =&gt; A m2_x000d_
obnova krytu vozovky: 57,0m2 = 57,000 =&gt; B m2_x000d_
Celkem: A+B = 1439,260 =&gt; C m2</t>
  </si>
  <si>
    <t>574E76</t>
  </si>
  <si>
    <t>ASFALTOVÝ BETON PRO PODKLADNÍ VRSTVY ACP 16+, 16S TL. 80MM</t>
  </si>
  <si>
    <t>ACP 16+ 50/70 tl. 80 mm</t>
  </si>
  <si>
    <t>digitálně odměřeno ze situace_x000d_
konstrukce vozovky: 1342,0m2*1,05koef. rozš. = 1409,100 =&gt; A m2</t>
  </si>
  <si>
    <t>58222</t>
  </si>
  <si>
    <t>DLÁŽDĚNÉ KRYTY Z DROBNÝCH KOSTEK DO LOŽE Z MC</t>
  </si>
  <si>
    <t>- kamenná dlažba z drobných kostek štípaná_x000d_
- včetně lože z betonu C30/37nXF3 tl. 150 mm</t>
  </si>
  <si>
    <t>digitálně odměřeno ze situace_x000d_
konstrukce ostrůvku: 28,0m2 = 28,000 =&gt; A m2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</si>
  <si>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</si>
  <si>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58251</t>
  </si>
  <si>
    <t>DLÁŽDĚNÉ KRYTY Z BETONOVÝCH DLAŽDIC DO LOŽE Z KAMENIVA</t>
  </si>
  <si>
    <t>- reliéfní dlažba dle vyhlášky 398/2009 Sb. _x000d_
- barva červená tl. 60 mm, včetně ložné vrstvy z kameniva FR. 2-4, 4-8 mm, tl. 30 mm</t>
  </si>
  <si>
    <t>digitálně odměřeno ze situace_x000d_
konstrukce chodníku - reliéfní dlažba: 7,5m2 = 7,500 =&gt; A m2</t>
  </si>
  <si>
    <t>582611</t>
  </si>
  <si>
    <t>KRYTY Z BETON DLAŽDIC SE ZÁMKEM ŠEDÝCH TL 60MM DO LOŽE Z KAM</t>
  </si>
  <si>
    <t>- betonová zámková dlažba šedá _x000d_
- včetně ložné vrstvy z kameniva FR. 2-4, 4-8 mm, tl. 30 mm</t>
  </si>
  <si>
    <t>digitálně odměřeno ze situace_x000d_
konstrukce chodníku: 6,0m2 = 6,000 =&gt; A m2</t>
  </si>
  <si>
    <t>58920</t>
  </si>
  <si>
    <t>VÝPLŇ SPAR MODIFIKOVANÝM ASFALTEM</t>
  </si>
  <si>
    <t>- pracovní spáry se ošetří dle VL1 42-04 a TP 115</t>
  </si>
  <si>
    <t>Položka zahrnuje: 
- dodávku předepsaného materiálu
- vyčištění a výplň spar tímto materiálem
Položka nezahrnuje:
- x</t>
  </si>
  <si>
    <t>7 - Přidružená stavební výroba</t>
  </si>
  <si>
    <t>702312</t>
  </si>
  <si>
    <t>ZAKRYTÍ KABELŮ VÝSTRAŽNOU FÓLIÍ ŠÍŘKY PŘES 20 DO 40 CM</t>
  </si>
  <si>
    <t>- výstražná fólie z PVC, šířky 330 mm</t>
  </si>
  <si>
    <t>výstražná fólie: 45,0m = 45,000 =&gt; A m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</si>
  <si>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</si>
  <si>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</si>
  <si>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</si>
  <si>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- drát zemnící FEZN D 8</t>
  </si>
  <si>
    <t>45,0m = 45,000 =&gt; A m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</si>
  <si>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</si>
  <si>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</si>
  <si>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</si>
  <si>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>- předpoklad - KABEL CYKY - J 4 X 10 MM2 (musí být stejný jako stávající , bude ověřeno na stavbě)_x000d_
- včetně napojení do stávající sítě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</si>
  <si>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</si>
  <si>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742Y93</t>
  </si>
  <si>
    <t>BETONOVÝ ZÁKLAD DO ROSTLÉ ZEMINY DO BEDNĚNÍ PRO STOŽÁR / VĚŽ, VČETNĚ OCEL. VÝZTUŽE A STOŽÁROVÉHO POUZDRA / ZÁKLADOVÉ KONSTRUKCE</t>
  </si>
  <si>
    <t>základ pro stožár VO: 0,7m*0,7m*1,4m = 0,686 =&gt; A m3</t>
  </si>
  <si>
    <t xml:space="preserve"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</si>
  <si>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742Z23</t>
  </si>
  <si>
    <t>DEMONTÁŽ KABELOVÉHO VEDENÍ NN</t>
  </si>
  <si>
    <t>- včetně odvozu a likvidace, včetně případných poplatků za skládku a uložení</t>
  </si>
  <si>
    <t>demontáž stávajícího kabelového vedení VO: 45,0m = 45,000 =&gt; A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</si>
  <si>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</si>
  <si>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743Z11</t>
  </si>
  <si>
    <t>DEMONTÁŽ OSVĚTLOVACÍHO STOŽÁRU ULIČNÍHO VÝŠKY DO 15 M</t>
  </si>
  <si>
    <t>- demontáž stávajícího svítidla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</si>
  <si>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</si>
  <si>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75L15X</t>
  </si>
  <si>
    <t>STOŽÁR (SLOUP) - MONTÁŽ</t>
  </si>
  <si>
    <t>- přesun stávajícího osvětlovacího stožáru do nové polohy, včetně stávajícího svítidla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</si>
  <si>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</si>
  <si>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8 - Potrubí</t>
  </si>
  <si>
    <t>87427</t>
  </si>
  <si>
    <t>POTRUBÍ Z TRUB PLASTOVÝCH ODPADNÍCH DN DO 100MM</t>
  </si>
  <si>
    <t>PP DN 100 SN 8</t>
  </si>
  <si>
    <t>vyústění odvodňovacího žlabu do volného terénu: 1,5m = 1,500 =&gt; A 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</si>
  <si>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</si>
  <si>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87433</t>
  </si>
  <si>
    <t>POTRUBÍ Z TRUB PLASTOVÝCH ODPADNÍCH DN DO 150MM</t>
  </si>
  <si>
    <t>PP DN 150 SN 8</t>
  </si>
  <si>
    <t>digitálně odměřeno ze situace_x000d_
potrubí v chodníku: 59,0m = 59,000 =&gt; A m_x000d_
potrubí ve vozovce: 18,0m = 18,000 =&gt; B m_x000d_
Celkem: A+B = 77,000 =&gt; C m</t>
  </si>
  <si>
    <t>87634</t>
  </si>
  <si>
    <t>CHRÁNIČKY Z TRUB PLASTOVÝCH DN DO 200MM</t>
  </si>
  <si>
    <t>PE DN 160 mm, délka chráničky byla odměřena z podkladu poskytnutém správcem, přesná délka bude upřesněna na stavbě</t>
  </si>
  <si>
    <t>prodloužení STL plynovodu: 1,5m = 1,500 =&gt; A 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</si>
  <si>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</si>
  <si>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87727</t>
  </si>
  <si>
    <t>CHRÁNIČKY PŮLENÉ Z TRUB PLAST DN DO 100MM</t>
  </si>
  <si>
    <t>PP DN 100 mm, včetně obetonování</t>
  </si>
  <si>
    <t>ochrana stávajícího vedení ČEZ Distribuce, a.s.: 170,0m = 170,000 =&gt; A m</t>
  </si>
  <si>
    <t>89486</t>
  </si>
  <si>
    <t>ŠACHTY KANALIZAČNÍ PLASTOVÉ D 800MM</t>
  </si>
  <si>
    <t>- revizní šachta DN 630 mm, včetně poklopu pro zatížení B125</t>
  </si>
  <si>
    <t>2 = 2,000 =&gt; A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</si>
  <si>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</si>
  <si>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89712</t>
  </si>
  <si>
    <t>VPUSŤ KANALIZAČNÍ ULIČNÍ KOMPLETNÍ Z BETONOVÝCH DÍLCŮ</t>
  </si>
  <si>
    <t>- uliční vpusti - kompletní dodávka</t>
  </si>
  <si>
    <t>3 = 3,000 =&gt; 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</si>
  <si>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</si>
  <si>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897542</t>
  </si>
  <si>
    <t>VPUSŤ ODVOD ŽLABŮ Z POLYMERBETONU SV. ŠÍŘKY DO 150MM</t>
  </si>
  <si>
    <t>- vpusťový kus včetně kalového koše_x000d_
- včetně výkopových prací</t>
  </si>
  <si>
    <t>Položka zahrnuje:
- dodávku a osazení předepsaného dílce včetně mříže
Položka nezahrnuje:
- předepsané podkladní konstrukce</t>
  </si>
  <si>
    <t>89911G</t>
  </si>
  <si>
    <t>LITINOVÝ POKLOP D400</t>
  </si>
  <si>
    <t>- nový poklop (výměna stávajícího)</t>
  </si>
  <si>
    <t>pro kanalizační šachtu v křižovatce: 1ks = 1,000 =&gt; A ks</t>
  </si>
  <si>
    <t>Položka zahrnuje:
- dodávku a osazení předepsané mříže včetně rámu
Položka nezahrnuje:
- x</t>
  </si>
  <si>
    <t>89921</t>
  </si>
  <si>
    <t>VÝŠKOVÁ ÚPRAVA POKLOPŮ</t>
  </si>
  <si>
    <t>- výšková úprava</t>
  </si>
  <si>
    <t>kanalizační šachta v křižovatce: 1ks = 1,000 =&gt; A ks</t>
  </si>
  <si>
    <t>Položka zahrnuje:
- všechny nutné práce a materiály pro zvýšení nebo snížení zařízení (včetně nutné úpravy stávajícího povrchu vozovky nebo chodníku)
Položka nezahrnuje:
- x</t>
  </si>
  <si>
    <t>91228</t>
  </si>
  <si>
    <t>SMĚROVÉ SLOUPKY Z PLAST HMOT VČETNĚ ODRAZNÉHO PÁSKU</t>
  </si>
  <si>
    <t>- směrové sloupky</t>
  </si>
  <si>
    <t>Z11 a, b: 2*2ks = 4,000 =&gt; A ks</t>
  </si>
  <si>
    <t>Položka zahrnuje:
- dodání a osazení sloupku včetně nutných zemních prací
- vnitrostaveništní a mimostaveništní doprava
- odrazky plastové nebo z retroreflexní fólie
Položka nezahrnuje:
- x</t>
  </si>
  <si>
    <t>914121</t>
  </si>
  <si>
    <t>DOPRAVNÍ ZNAČKY ZÁKLADNÍ VELIKOSTI OCELOVÉ FÓLIE TŘ 1 - DODÁVKA A MONTÁŽ</t>
  </si>
  <si>
    <t>- nové DZ _x000d_
- včetně osazení a montáže</t>
  </si>
  <si>
    <t>C4a: 2ks = 2,000 =&gt; A ks</t>
  </si>
  <si>
    <t>Položka zahrnuje:
- dodávku a montáž značek v požadovaném provedení
Položka nezahrnuje:
- x</t>
  </si>
  <si>
    <t>914122</t>
  </si>
  <si>
    <t>DOPRAVNÍ ZNAČKY ZÁKLADNÍ VELIKOSTI OCELOVÉ FÓLIE TŘ 1 - MONTÁŽ S PŘEMÍSTĚNÍM</t>
  </si>
  <si>
    <t>- přesun stávajícího DZ_x000d_
- včetně montáže a osazení do nové polohy</t>
  </si>
  <si>
    <t>P2+E2b: 2ks = 2,000 =&gt; A ks_x000d_
P2: 1ks = 1,000 =&gt; B ks_x000d_
B19: 1ks = 1,000 =&gt; C ks_x000d_
P4 + E2b: 2ks = 2,000 =&gt; D ks_x000d_
IS 3b + IS 3c: 2ks = 2,000 =&gt; E ks_x000d_
Celkem: A+B+C+D+E = 8,000 =&gt; F ks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</si>
  <si>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</si>
  <si>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</si>
  <si>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FÓLIE TŘ 1 - DEMONTÁŽ</t>
  </si>
  <si>
    <t>- demontáž stávajícího DZ _x000d_
- včetně odvozu na místo určení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</si>
  <si>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</si>
  <si>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</si>
  <si>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</si>
  <si>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- nové sloupky pro DZ_x000d_
- včetně osazení a montáže a ukotvení do patky</t>
  </si>
  <si>
    <t>7ks = 7,000 =&gt; A ks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</si>
  <si>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</si>
  <si>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</si>
  <si>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</si>
  <si>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demontáž stávajících sloupků DZ_x000d_
- včetně odvozu na místo určení</t>
  </si>
  <si>
    <t>5ks = 5,000 =&gt; A ks</t>
  </si>
  <si>
    <t>915111</t>
  </si>
  <si>
    <t>VODOROVNÉ DOPRAVNÍ ZNAČENÍ BARVOU HLADKÉ - DODÁVKA A POKLÁDKA</t>
  </si>
  <si>
    <t>- VDZ barvou</t>
  </si>
  <si>
    <t>V4 (0,125): 355,0m*0,125m = 44,375 =&gt; A m2_x000d_
V 1a (0,125): 54,0m*0,125m = 6,750 =&gt; B m2 _x000d_
V2b (1,5/1,5/0,25): 0,5*58,0m*0,25m = 7,250 =&gt; C m2_x000d_
V2a (3/6/0,125): 2/3*122,0m*0,125m = 10,167 =&gt; D m2_x000d_
V 13a (0,5/0,5): 3,5m2 = 3,500 =&gt; E m2_x000d_
Celkem: A+B+C+D+E = 72,042 =&gt; F m2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</si>
  <si>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</si>
  <si>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</si>
  <si>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</si>
  <si>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- VDZ plast</t>
  </si>
  <si>
    <t>V4 (0,125): 355,0m*0,125m = 44,375 =&gt; A m2_x000d_
V 1a (0,125): 54,0m*0,125m = 6,750 =&gt; B m2 _x000d_
V2b (1,5/1,5/0,25): 0,5*58,0m*0,25m = 7,250 =&gt; C m2_x000d_
V2a (3/6/0,125): 2/3*122,0m*0,125m = 10,167 =&gt; D m2_x000d_
V 13 (0,5/0,5): 3,5m2 = 3,500 =&gt; E m2_x000d_
Celkem: A+B+C+D+E = 72,042 =&gt; F m2</t>
  </si>
  <si>
    <t>917211</t>
  </si>
  <si>
    <t>ZÁHONOVÉ OBRUBY Z BETONOVÝCH OBRUBNÍKŮ ŠÍŘ 50MM</t>
  </si>
  <si>
    <t>- zahradní betonová obruba 50/250/1000 mm_x000d_
- včetně betonového lože C20/25nXF3, min. tl. 100 mm s boční opěrou</t>
  </si>
  <si>
    <t>digitálně odměřeno ze situace: 125,0m = 125,000 =&gt; A m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</si>
  <si>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</si>
  <si>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</si>
  <si>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</si>
  <si>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- silniční obruba nájezdová 150/150/1000_x000d_
- včetně betonového lože C20/25nXF3, min. tl. 100 mm s boční opěrou</t>
  </si>
  <si>
    <t>digitálně odměřeno ze situace: 16,0m = 16,000 =&gt; A m</t>
  </si>
  <si>
    <t>- silniční obruba 150/250/1000 mm, včetně přechodových částí _x000d_
- včetně betonového lože C20/25nXF3, min. tl. 100 mm s boční opěrou</t>
  </si>
  <si>
    <t>digitálně odměřeno ze situace: 100,0m = 100,000 =&gt; A m</t>
  </si>
  <si>
    <t>91726</t>
  </si>
  <si>
    <t>KO OBRUBNÍKY BETONOVÉ</t>
  </si>
  <si>
    <t>- silniční KO obruba 300/195/600 mm, se sešikmenou přední hranou (kolem ostrůvku)_x000d_
- včetně betonového lože C20/25nXF3, min. tl. 100 mm s boční opěrou</t>
  </si>
  <si>
    <t>digitálně odměřeno ze situace: 27,0m = 27,000 =&gt; A m</t>
  </si>
  <si>
    <t>935212</t>
  </si>
  <si>
    <t>PŘÍKOPOVÉ ŽLABY Z BETON TVÁRNIC ŠÍŘ DO 600MM DO BETONU TL 100MM</t>
  </si>
  <si>
    <t>- betonová žlabovka š. 60 mm, včetně betonového lože tl.150 mm z betonu C30/37nXF3</t>
  </si>
  <si>
    <t>digitálně odměřeno ze situace_x000d_
žlabovky: 80,0m = 80,000 =&gt; A 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</si>
  <si>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</si>
  <si>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93542</t>
  </si>
  <si>
    <t>ŽLABY Z DÍLCŮ Z POLYMERBETONU SVĚTLÉ ŠÍŘKY DO 150MM VČETNĚ MŘÍŽÍ</t>
  </si>
  <si>
    <t>- mříž A15, do lože z betonu C30/37nXF3</t>
  </si>
  <si>
    <t>digitálně odměřeno ze situace_x000d_
odvodňovací žlab s mříží: 1,5m = 1,500 =&gt; A m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</si>
  <si>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</si>
  <si>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935812</t>
  </si>
  <si>
    <t>ŽLABY A RIGOLY DLÁŽDĚNÉ Z KOSTEK DROBNÝCH DO BETONU TL 100MM</t>
  </si>
  <si>
    <t>- dlážděný rigol š. 0,75 m s drobných kostek do betonu _x000d_
- včetně betonového lože tl. 150 mm z betonu C30/37nXF3_x000d_
- včetně spárování cementovou maltou M25-XF4</t>
  </si>
  <si>
    <t>digitálně odměřeno ze situace_x000d_
rigol: 82,0m2 = 82,000 =&gt; A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</si>
  <si>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</si>
  <si>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96687</t>
  </si>
  <si>
    <t>VYBOURÁNÍ ULIČNÍCH VPUSTÍ KOMPLETNÍCH</t>
  </si>
  <si>
    <t>- včetně naložení, odvozu a uložení na skládku _x000d_
- poplatek za uložení na skládce viz položka 014102.c_x000d_
- položka bude čerpána se souhlasem TDS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</si>
  <si>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</si>
  <si>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SO191 - DOPRAVNĚ INŽENÝRSKÁ OPATŘENÍ</t>
  </si>
  <si>
    <t>02710</t>
  </si>
  <si>
    <t>POMOC PRÁCE ZŘÍZ NEBO ZAJIŠŤ OBJÍŽĎKY A PŘÍSTUP CESTY</t>
  </si>
  <si>
    <t>- zřízení provizorní stezky/chodníku pro pěší a dočasné rozšíření vozovky _x000d_
- včetně kompletního odstranění celé stezky/chodníku _x000d_
- včetně naložení, odvozu a uložení vybouraného materiálu na skládce, včetně případného skládkovného _x000d_
_x000d_
- provizorní stezka/chodník ŠD FR. 0-32 mm, tl. 150 mm + geotextílie 200 g/m2 - plocha 155,0 m2_x000d_
- dočasné rozšíření vozovky ŠD FR. 0-32 mm, tl. 150 mm - plocha 65,0 m2</t>
  </si>
  <si>
    <t>02720</t>
  </si>
  <si>
    <t>POMOC PRÁCE ZŘÍZ NEBO ZAJIŠŤ REGULACI A OCHRANU DOPRAVY</t>
  </si>
  <si>
    <t>- dopravně inženýrská opatření v průběhu celé stavby (dle schváleného plánu ZOV, DIO a vyjádření DI PČR), zahrnuje pronájem dopravního značení - tzn. osazení, přesuny a odvoz provizorního dopravního značení_x000d_
- zahrnuje dočasné dopravní značení, semafory vč. časomíry odpočtu, dopravní zařízení (např citybloky, provizorní betonová a ocelová svodidla, světelné výstražné zařízení atd.), oplocení a všechny související práce po dobu trvání stavby_x000d_
- zahrnuje přesun betonových svodidel a úpravu DZ ve všech etapách výstavby, vč. bet. svodidel, oddělujících pásek, provizorních lávek do 7 m či zábradlí na provizorní komunikaci_x000d_
- zahrnuje značení objízdné trasy dle popisu v TZ (pro osobní i nákladní dopravu)_x000d_
- součástí položky je i údržba a péče o dopravně inženýrská opatření v průběhu celé stavby. Součástí položky je vyřízení DIR včetně jeho projednání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</si>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</sst>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SO001'!S5+'2 - SO101'!S5+'3 - SO191'!S5)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SO001'!S6+'2 - SO101'!S6+'3 - SO191'!S6)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SO001'!S7+'2 - SO101'!S7+'3 - SO191'!S7)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SO001'!J10</f>
        <v>0</v>
      </c>
      <c r="E21" s="27"/>
      <c r="F21" s="26">
        <f>('1 - SO001'!J11)</f>
        <v>0</v>
      </c>
      <c r="G21" s="13"/>
      <c r="H21" s="2"/>
      <c r="I21" s="2"/>
      <c r="S21" s="9">
        <f>ROUND('1 - SO001'!S11,4)</f>
        <v>0</v>
      </c>
    </row>
    <row r="22">
      <c r="A22" s="10"/>
      <c r="B22" s="24" t="s">
        <v>23</v>
      </c>
      <c r="C22" s="25" t="s">
        <v>24</v>
      </c>
      <c r="D22" s="26">
        <f>'2 - SO101'!J10</f>
        <v>0</v>
      </c>
      <c r="E22" s="27"/>
      <c r="F22" s="26">
        <f>('2 - SO101'!J11)</f>
        <v>0</v>
      </c>
      <c r="G22" s="13"/>
      <c r="H22" s="2"/>
      <c r="I22" s="2"/>
      <c r="S22" s="9">
        <f>ROUND('2 - SO101'!S11,4)</f>
        <v>0</v>
      </c>
    </row>
    <row r="23">
      <c r="A23" s="10"/>
      <c r="B23" s="24" t="s">
        <v>25</v>
      </c>
      <c r="C23" s="25" t="s">
        <v>26</v>
      </c>
      <c r="D23" s="26">
        <f>'3 - SO191'!J10</f>
        <v>0</v>
      </c>
      <c r="E23" s="27"/>
      <c r="F23" s="26">
        <f>('3 - SO191'!J11)</f>
        <v>0</v>
      </c>
      <c r="G23" s="13"/>
      <c r="H23" s="2"/>
      <c r="I23" s="2"/>
      <c r="S23" s="9">
        <f>ROUND('3 - SO191'!S11,4)</f>
        <v>0</v>
      </c>
    </row>
    <row r="24">
      <c r="A24" s="14"/>
      <c r="B24" s="4"/>
      <c r="C24" s="4"/>
      <c r="D24" s="4"/>
      <c r="E24" s="4"/>
      <c r="F24" s="4"/>
      <c r="G24" s="15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001'!A11" display="'SO001"/>
    <hyperlink ref="B22" location="'2 - SO101'!A11" display="'SO101"/>
    <hyperlink ref="B23" location="'3 - SO191'!A11" display="'SO19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0+H72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ROUND(0+((H71)*1.21),2)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AVERAGE(J71)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0+J26+J31+J36+J41+J46+J51+J56+J61+J66</f>
        <v>0</v>
      </c>
      <c r="L20" s="38">
        <f>0+L71</f>
        <v>0</v>
      </c>
      <c r="M20" s="13"/>
      <c r="N20" s="2"/>
      <c r="O20" s="2"/>
      <c r="P20" s="2"/>
      <c r="Q20" s="2"/>
      <c r="S20" s="9">
        <f>S71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45</v>
      </c>
      <c r="D26" s="42" t="s">
        <v>46</v>
      </c>
      <c r="E26" s="42" t="s">
        <v>47</v>
      </c>
      <c r="F26" s="42" t="s">
        <v>7</v>
      </c>
      <c r="G26" s="43" t="s">
        <v>48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49</v>
      </c>
      <c r="C27" s="1"/>
      <c r="D27" s="1"/>
      <c r="E27" s="50" t="s">
        <v>50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51</v>
      </c>
      <c r="C28" s="1"/>
      <c r="D28" s="1"/>
      <c r="E28" s="50" t="s">
        <v>52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53</v>
      </c>
      <c r="C29" s="1"/>
      <c r="D29" s="1"/>
      <c r="E29" s="50" t="s">
        <v>54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55</v>
      </c>
      <c r="C30" s="52"/>
      <c r="D30" s="52"/>
      <c r="E30" s="53" t="s">
        <v>56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45</v>
      </c>
      <c r="D31" s="42" t="s">
        <v>57</v>
      </c>
      <c r="E31" s="42" t="s">
        <v>47</v>
      </c>
      <c r="F31" s="42" t="s">
        <v>7</v>
      </c>
      <c r="G31" s="43" t="s">
        <v>48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49</v>
      </c>
      <c r="C32" s="1"/>
      <c r="D32" s="1"/>
      <c r="E32" s="50" t="s">
        <v>58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51</v>
      </c>
      <c r="C33" s="1"/>
      <c r="D33" s="1"/>
      <c r="E33" s="50" t="s">
        <v>52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53</v>
      </c>
      <c r="C34" s="1"/>
      <c r="D34" s="1"/>
      <c r="E34" s="50" t="s">
        <v>59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55</v>
      </c>
      <c r="C35" s="52"/>
      <c r="D35" s="52"/>
      <c r="E35" s="53" t="s">
        <v>56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60</v>
      </c>
      <c r="D36" s="42" t="s">
        <v>7</v>
      </c>
      <c r="E36" s="42" t="s">
        <v>61</v>
      </c>
      <c r="F36" s="42" t="s">
        <v>7</v>
      </c>
      <c r="G36" s="43" t="s">
        <v>48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49</v>
      </c>
      <c r="C37" s="1"/>
      <c r="D37" s="1"/>
      <c r="E37" s="50" t="s">
        <v>62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51</v>
      </c>
      <c r="C38" s="1"/>
      <c r="D38" s="1"/>
      <c r="E38" s="50" t="s">
        <v>52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53</v>
      </c>
      <c r="C39" s="1"/>
      <c r="D39" s="1"/>
      <c r="E39" s="50" t="s">
        <v>63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55</v>
      </c>
      <c r="C40" s="52"/>
      <c r="D40" s="52"/>
      <c r="E40" s="53" t="s">
        <v>56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64</v>
      </c>
      <c r="D41" s="42" t="s">
        <v>7</v>
      </c>
      <c r="E41" s="42" t="s">
        <v>65</v>
      </c>
      <c r="F41" s="42" t="s">
        <v>7</v>
      </c>
      <c r="G41" s="43" t="s">
        <v>48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49</v>
      </c>
      <c r="C42" s="1"/>
      <c r="D42" s="1"/>
      <c r="E42" s="50" t="s">
        <v>66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51</v>
      </c>
      <c r="C43" s="1"/>
      <c r="D43" s="1"/>
      <c r="E43" s="50" t="s">
        <v>52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53</v>
      </c>
      <c r="C44" s="1"/>
      <c r="D44" s="1"/>
      <c r="E44" s="50" t="s">
        <v>67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55</v>
      </c>
      <c r="C45" s="52"/>
      <c r="D45" s="52"/>
      <c r="E45" s="53" t="s">
        <v>56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68</v>
      </c>
      <c r="D46" s="42" t="s">
        <v>7</v>
      </c>
      <c r="E46" s="42" t="s">
        <v>69</v>
      </c>
      <c r="F46" s="42" t="s">
        <v>7</v>
      </c>
      <c r="G46" s="43" t="s">
        <v>48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49</v>
      </c>
      <c r="C47" s="1"/>
      <c r="D47" s="1"/>
      <c r="E47" s="50" t="s">
        <v>70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51</v>
      </c>
      <c r="C48" s="1"/>
      <c r="D48" s="1"/>
      <c r="E48" s="50" t="s">
        <v>52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53</v>
      </c>
      <c r="C49" s="1"/>
      <c r="D49" s="1"/>
      <c r="E49" s="50" t="s">
        <v>67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55</v>
      </c>
      <c r="C50" s="52"/>
      <c r="D50" s="52"/>
      <c r="E50" s="53" t="s">
        <v>56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71</v>
      </c>
      <c r="D51" s="42" t="s">
        <v>7</v>
      </c>
      <c r="E51" s="42" t="s">
        <v>72</v>
      </c>
      <c r="F51" s="42" t="s">
        <v>7</v>
      </c>
      <c r="G51" s="43" t="s">
        <v>48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49</v>
      </c>
      <c r="C52" s="1"/>
      <c r="D52" s="1"/>
      <c r="E52" s="50" t="s">
        <v>73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51</v>
      </c>
      <c r="C53" s="1"/>
      <c r="D53" s="1"/>
      <c r="E53" s="50" t="s">
        <v>52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53</v>
      </c>
      <c r="C54" s="1"/>
      <c r="D54" s="1"/>
      <c r="E54" s="50" t="s">
        <v>67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55</v>
      </c>
      <c r="C55" s="52"/>
      <c r="D55" s="52"/>
      <c r="E55" s="53" t="s">
        <v>56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74</v>
      </c>
      <c r="D56" s="42" t="s">
        <v>7</v>
      </c>
      <c r="E56" s="42" t="s">
        <v>75</v>
      </c>
      <c r="F56" s="42" t="s">
        <v>7</v>
      </c>
      <c r="G56" s="43" t="s">
        <v>48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49</v>
      </c>
      <c r="C57" s="1"/>
      <c r="D57" s="1"/>
      <c r="E57" s="50" t="s">
        <v>76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51</v>
      </c>
      <c r="C58" s="1"/>
      <c r="D58" s="1"/>
      <c r="E58" s="50" t="s">
        <v>52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53</v>
      </c>
      <c r="C59" s="1"/>
      <c r="D59" s="1"/>
      <c r="E59" s="50" t="s">
        <v>77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55</v>
      </c>
      <c r="C60" s="52"/>
      <c r="D60" s="52"/>
      <c r="E60" s="53" t="s">
        <v>56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8</v>
      </c>
      <c r="C61" s="42" t="s">
        <v>78</v>
      </c>
      <c r="D61" s="42" t="s">
        <v>46</v>
      </c>
      <c r="E61" s="42" t="s">
        <v>79</v>
      </c>
      <c r="F61" s="42" t="s">
        <v>7</v>
      </c>
      <c r="G61" s="43" t="s">
        <v>48</v>
      </c>
      <c r="H61" s="55">
        <v>1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49</v>
      </c>
      <c r="C62" s="1"/>
      <c r="D62" s="1"/>
      <c r="E62" s="50" t="s">
        <v>80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51</v>
      </c>
      <c r="C63" s="1"/>
      <c r="D63" s="1"/>
      <c r="E63" s="50" t="s">
        <v>52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53</v>
      </c>
      <c r="C64" s="1"/>
      <c r="D64" s="1"/>
      <c r="E64" s="50" t="s">
        <v>67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55</v>
      </c>
      <c r="C65" s="52"/>
      <c r="D65" s="52"/>
      <c r="E65" s="53" t="s">
        <v>56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9</v>
      </c>
      <c r="C66" s="42" t="s">
        <v>81</v>
      </c>
      <c r="D66" s="42" t="s">
        <v>7</v>
      </c>
      <c r="E66" s="42" t="s">
        <v>82</v>
      </c>
      <c r="F66" s="42" t="s">
        <v>7</v>
      </c>
      <c r="G66" s="43" t="s">
        <v>83</v>
      </c>
      <c r="H66" s="55">
        <v>1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49</v>
      </c>
      <c r="C67" s="1"/>
      <c r="D67" s="1"/>
      <c r="E67" s="50" t="s">
        <v>84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51</v>
      </c>
      <c r="C68" s="1"/>
      <c r="D68" s="1"/>
      <c r="E68" s="50" t="s">
        <v>52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53</v>
      </c>
      <c r="C69" s="1"/>
      <c r="D69" s="1"/>
      <c r="E69" s="50" t="s">
        <v>85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55</v>
      </c>
      <c r="C70" s="52"/>
      <c r="D70" s="52"/>
      <c r="E70" s="53" t="s">
        <v>56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0">
        <v>0</v>
      </c>
      <c r="D71" s="1"/>
      <c r="E71" s="60" t="s">
        <v>35</v>
      </c>
      <c r="F71" s="1"/>
      <c r="G71" s="61" t="s">
        <v>86</v>
      </c>
      <c r="H71" s="62">
        <f>J26+J31+J36+J41+J46+J51+J56+J61+J66</f>
        <v>0</v>
      </c>
      <c r="I71" s="61" t="s">
        <v>87</v>
      </c>
      <c r="J71" s="63">
        <f>(L71-H71)</f>
        <v>0</v>
      </c>
      <c r="K71" s="61" t="s">
        <v>88</v>
      </c>
      <c r="L71" s="64">
        <f>ROUND((J26+J31+J36+J41+J46+J51+J56+J61+J66)*1.21,2)</f>
        <v>0</v>
      </c>
      <c r="M71" s="13"/>
      <c r="N71" s="2"/>
      <c r="O71" s="2"/>
      <c r="P71" s="2"/>
      <c r="Q71" s="33">
        <f>0+Q26+Q31+Q36+Q41+Q46+Q51+Q56+Q61+Q66</f>
        <v>0</v>
      </c>
      <c r="R71" s="9">
        <f>0+R26+R31+R36+R41+R46+R51+R56+R61+R66</f>
        <v>0</v>
      </c>
      <c r="S71" s="65">
        <f>Q71*(1+J71)+R71</f>
        <v>0</v>
      </c>
    </row>
    <row r="72" thickTop="1" thickBot="1" ht="25" customHeight="1">
      <c r="A72" s="10"/>
      <c r="B72" s="66"/>
      <c r="C72" s="66"/>
      <c r="D72" s="66"/>
      <c r="E72" s="66"/>
      <c r="F72" s="66"/>
      <c r="G72" s="67" t="s">
        <v>89</v>
      </c>
      <c r="H72" s="68">
        <f>0+J26+J31+J36+J41+J46+J51+J56+J61+J66</f>
        <v>0</v>
      </c>
      <c r="I72" s="67" t="s">
        <v>90</v>
      </c>
      <c r="J72" s="69">
        <f>0+J71</f>
        <v>0</v>
      </c>
      <c r="K72" s="67" t="s">
        <v>91</v>
      </c>
      <c r="L72" s="70">
        <f>0+L71</f>
        <v>0</v>
      </c>
      <c r="M72" s="13"/>
      <c r="N72" s="2"/>
      <c r="O72" s="2"/>
      <c r="P72" s="2"/>
      <c r="Q72" s="2"/>
    </row>
    <row r="73">
      <c r="A73" s="14"/>
      <c r="B73" s="4"/>
      <c r="C73" s="4"/>
      <c r="D73" s="4"/>
      <c r="E73" s="4"/>
      <c r="F73" s="4"/>
      <c r="G73" s="4"/>
      <c r="H73" s="71"/>
      <c r="I73" s="4"/>
      <c r="J73" s="71"/>
      <c r="K73" s="4"/>
      <c r="L73" s="4"/>
      <c r="M73" s="15"/>
      <c r="N73" s="2"/>
      <c r="O73" s="2"/>
      <c r="P73" s="2"/>
      <c r="Q73" s="2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2"/>
      <c r="Q74" s="2"/>
    </row>
  </sheetData>
  <mergeCells count="51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2:C23"/>
    <mergeCell ref="B25:L25"/>
    <mergeCell ref="B27:D27"/>
    <mergeCell ref="B28:D28"/>
    <mergeCell ref="B29:D29"/>
    <mergeCell ref="B30:D30"/>
    <mergeCell ref="B32:D32"/>
    <mergeCell ref="B33:D33"/>
    <mergeCell ref="B34:D34"/>
    <mergeCell ref="B35:D35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0+(H43+H91+H99)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0+H44+H92+H100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92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ROUND(0+((H43+H91+H99)*1.21),2)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AVERAGE(J43,J91,J99)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0+J28+J33+J38</f>
        <v>0</v>
      </c>
      <c r="L20" s="38">
        <f>0+L43</f>
        <v>0</v>
      </c>
      <c r="M20" s="13"/>
      <c r="N20" s="2"/>
      <c r="O20" s="2"/>
      <c r="P20" s="2"/>
      <c r="Q20" s="2"/>
      <c r="S20" s="9">
        <f>S43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0+J46+J51+J56+J61+J66+J71+J76+J81+J86</f>
        <v>0</v>
      </c>
      <c r="L21" s="38">
        <f>0+L91</f>
        <v>0</v>
      </c>
      <c r="M21" s="13"/>
      <c r="N21" s="2"/>
      <c r="O21" s="2"/>
      <c r="P21" s="2"/>
      <c r="Q21" s="2"/>
      <c r="S21" s="9">
        <f>S91</f>
        <v>0</v>
      </c>
    </row>
    <row r="22">
      <c r="A22" s="10"/>
      <c r="B22" s="36">
        <v>9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0+J94</f>
        <v>0</v>
      </c>
      <c r="L22" s="38">
        <f>0+L99</f>
        <v>0</v>
      </c>
      <c r="M22" s="13"/>
      <c r="N22" s="2"/>
      <c r="O22" s="2"/>
      <c r="P22" s="2"/>
      <c r="Q22" s="2"/>
      <c r="S22" s="9">
        <f>S99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2"/>
      <c r="N25" s="2"/>
      <c r="O25" s="2"/>
      <c r="P25" s="2"/>
      <c r="Q25" s="2"/>
    </row>
    <row r="26" ht="18" customHeight="1">
      <c r="A26" s="10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3" t="s">
        <v>41</v>
      </c>
      <c r="I26" s="23" t="s">
        <v>42</v>
      </c>
      <c r="J26" s="23" t="s">
        <v>17</v>
      </c>
      <c r="K26" s="35" t="s">
        <v>43</v>
      </c>
      <c r="L26" s="23" t="s">
        <v>18</v>
      </c>
      <c r="M26" s="73"/>
      <c r="N26" s="2"/>
      <c r="O26" s="2"/>
      <c r="P26" s="2"/>
      <c r="Q26" s="2"/>
    </row>
    <row r="27" ht="40" customHeight="1">
      <c r="A27" s="10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1">
        <v>1</v>
      </c>
      <c r="C28" s="42" t="s">
        <v>95</v>
      </c>
      <c r="D28" s="42" t="s">
        <v>96</v>
      </c>
      <c r="E28" s="42" t="s">
        <v>97</v>
      </c>
      <c r="F28" s="42" t="s">
        <v>7</v>
      </c>
      <c r="G28" s="43" t="s">
        <v>98</v>
      </c>
      <c r="H28" s="44">
        <v>100.816</v>
      </c>
      <c r="I28" s="45">
        <v>0</v>
      </c>
      <c r="J28" s="46">
        <f>ROUND(H28*I28,2)</f>
        <v>0</v>
      </c>
      <c r="K28" s="47">
        <v>0.20999999999999999</v>
      </c>
      <c r="L28" s="48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>
      <c r="A29" s="10"/>
      <c r="B29" s="49" t="s">
        <v>49</v>
      </c>
      <c r="C29" s="1"/>
      <c r="D29" s="1"/>
      <c r="E29" s="50" t="s">
        <v>99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9" t="s">
        <v>51</v>
      </c>
      <c r="C30" s="1"/>
      <c r="D30" s="1"/>
      <c r="E30" s="50" t="s">
        <v>100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>
      <c r="A31" s="10"/>
      <c r="B31" s="49" t="s">
        <v>53</v>
      </c>
      <c r="C31" s="1"/>
      <c r="D31" s="1"/>
      <c r="E31" s="50" t="s">
        <v>101</v>
      </c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 thickBot="1">
      <c r="A32" s="10"/>
      <c r="B32" s="51" t="s">
        <v>55</v>
      </c>
      <c r="C32" s="52"/>
      <c r="D32" s="52"/>
      <c r="E32" s="53" t="s">
        <v>56</v>
      </c>
      <c r="F32" s="52"/>
      <c r="G32" s="52"/>
      <c r="H32" s="54"/>
      <c r="I32" s="52"/>
      <c r="J32" s="54"/>
      <c r="K32" s="52"/>
      <c r="L32" s="52"/>
      <c r="M32" s="13"/>
      <c r="N32" s="2"/>
      <c r="O32" s="2"/>
      <c r="P32" s="2"/>
      <c r="Q32" s="2"/>
    </row>
    <row r="33" thickTop="1">
      <c r="A33" s="10"/>
      <c r="B33" s="41">
        <v>2</v>
      </c>
      <c r="C33" s="42" t="s">
        <v>95</v>
      </c>
      <c r="D33" s="42" t="s">
        <v>102</v>
      </c>
      <c r="E33" s="42" t="s">
        <v>97</v>
      </c>
      <c r="F33" s="42" t="s">
        <v>7</v>
      </c>
      <c r="G33" s="43" t="s">
        <v>98</v>
      </c>
      <c r="H33" s="55">
        <v>294</v>
      </c>
      <c r="I33" s="56">
        <v>0</v>
      </c>
      <c r="J33" s="57">
        <f>ROUND(H33*I33,2)</f>
        <v>0</v>
      </c>
      <c r="K33" s="58">
        <v>0.20999999999999999</v>
      </c>
      <c r="L33" s="59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49</v>
      </c>
      <c r="C34" s="1"/>
      <c r="D34" s="1"/>
      <c r="E34" s="50" t="s">
        <v>103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51</v>
      </c>
      <c r="C35" s="1"/>
      <c r="D35" s="1"/>
      <c r="E35" s="50" t="s">
        <v>104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53</v>
      </c>
      <c r="C36" s="1"/>
      <c r="D36" s="1"/>
      <c r="E36" s="50" t="s">
        <v>101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55</v>
      </c>
      <c r="C37" s="52"/>
      <c r="D37" s="52"/>
      <c r="E37" s="53" t="s">
        <v>56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3</v>
      </c>
      <c r="C38" s="42" t="s">
        <v>95</v>
      </c>
      <c r="D38" s="42" t="s">
        <v>105</v>
      </c>
      <c r="E38" s="42" t="s">
        <v>97</v>
      </c>
      <c r="F38" s="42" t="s">
        <v>7</v>
      </c>
      <c r="G38" s="43" t="s">
        <v>98</v>
      </c>
      <c r="H38" s="55">
        <v>410.976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49</v>
      </c>
      <c r="C39" s="1"/>
      <c r="D39" s="1"/>
      <c r="E39" s="50" t="s">
        <v>106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51</v>
      </c>
      <c r="C40" s="1"/>
      <c r="D40" s="1"/>
      <c r="E40" s="50" t="s">
        <v>107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53</v>
      </c>
      <c r="C41" s="1"/>
      <c r="D41" s="1"/>
      <c r="E41" s="50" t="s">
        <v>101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55</v>
      </c>
      <c r="C42" s="52"/>
      <c r="D42" s="52"/>
      <c r="E42" s="53" t="s">
        <v>56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 thickBot="1" ht="25" customHeight="1">
      <c r="A43" s="10"/>
      <c r="B43" s="1"/>
      <c r="C43" s="60">
        <v>0</v>
      </c>
      <c r="D43" s="1"/>
      <c r="E43" s="60" t="s">
        <v>35</v>
      </c>
      <c r="F43" s="1"/>
      <c r="G43" s="61" t="s">
        <v>86</v>
      </c>
      <c r="H43" s="62">
        <f>J28+J33+J38</f>
        <v>0</v>
      </c>
      <c r="I43" s="61" t="s">
        <v>87</v>
      </c>
      <c r="J43" s="63">
        <f>(L43-H43)</f>
        <v>0</v>
      </c>
      <c r="K43" s="61" t="s">
        <v>88</v>
      </c>
      <c r="L43" s="64">
        <f>ROUND((J28+J33+J38)*1.21,2)</f>
        <v>0</v>
      </c>
      <c r="M43" s="13"/>
      <c r="N43" s="2"/>
      <c r="O43" s="2"/>
      <c r="P43" s="2"/>
      <c r="Q43" s="33">
        <f>0+Q28+Q33+Q38</f>
        <v>0</v>
      </c>
      <c r="R43" s="9">
        <f>0+R28+R33+R38</f>
        <v>0</v>
      </c>
      <c r="S43" s="65">
        <f>Q43*(1+J43)+R43</f>
        <v>0</v>
      </c>
    </row>
    <row r="44" thickTop="1" thickBot="1" ht="25" customHeight="1">
      <c r="A44" s="10"/>
      <c r="B44" s="66"/>
      <c r="C44" s="66"/>
      <c r="D44" s="66"/>
      <c r="E44" s="66"/>
      <c r="F44" s="66"/>
      <c r="G44" s="67" t="s">
        <v>89</v>
      </c>
      <c r="H44" s="68">
        <f>0+J28+J33+J38</f>
        <v>0</v>
      </c>
      <c r="I44" s="67" t="s">
        <v>90</v>
      </c>
      <c r="J44" s="69">
        <f>0+J43</f>
        <v>0</v>
      </c>
      <c r="K44" s="67" t="s">
        <v>91</v>
      </c>
      <c r="L44" s="70">
        <f>0+L43</f>
        <v>0</v>
      </c>
      <c r="M44" s="13"/>
      <c r="N44" s="2"/>
      <c r="O44" s="2"/>
      <c r="P44" s="2"/>
      <c r="Q44" s="2"/>
    </row>
    <row r="45" ht="40" customHeight="1">
      <c r="A45" s="10"/>
      <c r="B45" s="74" t="s">
        <v>108</v>
      </c>
      <c r="C45" s="1"/>
      <c r="D45" s="1"/>
      <c r="E45" s="1"/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1">
        <v>4</v>
      </c>
      <c r="C46" s="42" t="s">
        <v>109</v>
      </c>
      <c r="D46" s="42" t="s">
        <v>7</v>
      </c>
      <c r="E46" s="42" t="s">
        <v>110</v>
      </c>
      <c r="F46" s="42" t="s">
        <v>7</v>
      </c>
      <c r="G46" s="43" t="s">
        <v>83</v>
      </c>
      <c r="H46" s="44">
        <v>1</v>
      </c>
      <c r="I46" s="45">
        <v>0</v>
      </c>
      <c r="J46" s="46">
        <f>ROUND(H46*I46,2)</f>
        <v>0</v>
      </c>
      <c r="K46" s="47">
        <v>0.20999999999999999</v>
      </c>
      <c r="L46" s="48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49</v>
      </c>
      <c r="C47" s="1"/>
      <c r="D47" s="1"/>
      <c r="E47" s="50" t="s">
        <v>111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51</v>
      </c>
      <c r="C48" s="1"/>
      <c r="D48" s="1"/>
      <c r="E48" s="50" t="s">
        <v>112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53</v>
      </c>
      <c r="C49" s="1"/>
      <c r="D49" s="1"/>
      <c r="E49" s="50" t="s">
        <v>113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55</v>
      </c>
      <c r="C50" s="52"/>
      <c r="D50" s="52"/>
      <c r="E50" s="53" t="s">
        <v>56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5</v>
      </c>
      <c r="C51" s="42" t="s">
        <v>114</v>
      </c>
      <c r="D51" s="42"/>
      <c r="E51" s="42" t="s">
        <v>115</v>
      </c>
      <c r="F51" s="42" t="s">
        <v>7</v>
      </c>
      <c r="G51" s="43" t="s">
        <v>116</v>
      </c>
      <c r="H51" s="55">
        <v>19.199999999999999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49</v>
      </c>
      <c r="C52" s="1"/>
      <c r="D52" s="1"/>
      <c r="E52" s="50" t="s">
        <v>117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51</v>
      </c>
      <c r="C53" s="1"/>
      <c r="D53" s="1"/>
      <c r="E53" s="50" t="s">
        <v>118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53</v>
      </c>
      <c r="C54" s="1"/>
      <c r="D54" s="1"/>
      <c r="E54" s="50" t="s">
        <v>119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55</v>
      </c>
      <c r="C55" s="52"/>
      <c r="D55" s="52"/>
      <c r="E55" s="53" t="s">
        <v>56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6</v>
      </c>
      <c r="C56" s="42" t="s">
        <v>120</v>
      </c>
      <c r="D56" s="42"/>
      <c r="E56" s="42" t="s">
        <v>121</v>
      </c>
      <c r="F56" s="42" t="s">
        <v>7</v>
      </c>
      <c r="G56" s="43" t="s">
        <v>116</v>
      </c>
      <c r="H56" s="55">
        <v>24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49</v>
      </c>
      <c r="C57" s="1"/>
      <c r="D57" s="1"/>
      <c r="E57" s="50" t="s">
        <v>122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51</v>
      </c>
      <c r="C58" s="1"/>
      <c r="D58" s="1"/>
      <c r="E58" s="50" t="s">
        <v>123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53</v>
      </c>
      <c r="C59" s="1"/>
      <c r="D59" s="1"/>
      <c r="E59" s="50" t="s">
        <v>124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55</v>
      </c>
      <c r="C60" s="52"/>
      <c r="D60" s="52"/>
      <c r="E60" s="53" t="s">
        <v>56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7</v>
      </c>
      <c r="C61" s="42" t="s">
        <v>125</v>
      </c>
      <c r="D61" s="42" t="s">
        <v>7</v>
      </c>
      <c r="E61" s="42" t="s">
        <v>126</v>
      </c>
      <c r="F61" s="42" t="s">
        <v>7</v>
      </c>
      <c r="G61" s="43" t="s">
        <v>127</v>
      </c>
      <c r="H61" s="55">
        <v>87.75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49</v>
      </c>
      <c r="C62" s="1"/>
      <c r="D62" s="1"/>
      <c r="E62" s="50" t="s">
        <v>128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51</v>
      </c>
      <c r="C63" s="1"/>
      <c r="D63" s="1"/>
      <c r="E63" s="50" t="s">
        <v>129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53</v>
      </c>
      <c r="C64" s="1"/>
      <c r="D64" s="1"/>
      <c r="E64" s="50" t="s">
        <v>130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55</v>
      </c>
      <c r="C65" s="52"/>
      <c r="D65" s="52"/>
      <c r="E65" s="53" t="s">
        <v>56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8</v>
      </c>
      <c r="C66" s="42" t="s">
        <v>131</v>
      </c>
      <c r="D66" s="42" t="s">
        <v>7</v>
      </c>
      <c r="E66" s="42" t="s">
        <v>132</v>
      </c>
      <c r="F66" s="42" t="s">
        <v>7</v>
      </c>
      <c r="G66" s="43" t="s">
        <v>116</v>
      </c>
      <c r="H66" s="55">
        <v>147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49</v>
      </c>
      <c r="C67" s="1"/>
      <c r="D67" s="1"/>
      <c r="E67" s="50" t="s">
        <v>133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51</v>
      </c>
      <c r="C68" s="1"/>
      <c r="D68" s="1"/>
      <c r="E68" s="50" t="s">
        <v>134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53</v>
      </c>
      <c r="C69" s="1"/>
      <c r="D69" s="1"/>
      <c r="E69" s="50" t="s">
        <v>119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55</v>
      </c>
      <c r="C70" s="52"/>
      <c r="D70" s="52"/>
      <c r="E70" s="53" t="s">
        <v>56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9</v>
      </c>
      <c r="C71" s="42" t="s">
        <v>135</v>
      </c>
      <c r="D71" s="42" t="s">
        <v>7</v>
      </c>
      <c r="E71" s="42" t="s">
        <v>136</v>
      </c>
      <c r="F71" s="42" t="s">
        <v>7</v>
      </c>
      <c r="G71" s="43" t="s">
        <v>116</v>
      </c>
      <c r="H71" s="55">
        <v>152.03999999999999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49</v>
      </c>
      <c r="C72" s="1"/>
      <c r="D72" s="1"/>
      <c r="E72" s="50" t="s">
        <v>137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51</v>
      </c>
      <c r="C73" s="1"/>
      <c r="D73" s="1"/>
      <c r="E73" s="50" t="s">
        <v>138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53</v>
      </c>
      <c r="C74" s="1"/>
      <c r="D74" s="1"/>
      <c r="E74" s="50" t="s">
        <v>119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55</v>
      </c>
      <c r="C75" s="52"/>
      <c r="D75" s="52"/>
      <c r="E75" s="53" t="s">
        <v>56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10</v>
      </c>
      <c r="C76" s="42" t="s">
        <v>139</v>
      </c>
      <c r="D76" s="42" t="s">
        <v>7</v>
      </c>
      <c r="E76" s="42" t="s">
        <v>140</v>
      </c>
      <c r="F76" s="42" t="s">
        <v>7</v>
      </c>
      <c r="G76" s="43" t="s">
        <v>141</v>
      </c>
      <c r="H76" s="55">
        <v>231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49</v>
      </c>
      <c r="C77" s="1"/>
      <c r="D77" s="1"/>
      <c r="E77" s="50" t="s">
        <v>142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51</v>
      </c>
      <c r="C78" s="1"/>
      <c r="D78" s="1"/>
      <c r="E78" s="50" t="s">
        <v>143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53</v>
      </c>
      <c r="C79" s="1"/>
      <c r="D79" s="1"/>
      <c r="E79" s="50" t="s">
        <v>119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55</v>
      </c>
      <c r="C80" s="52"/>
      <c r="D80" s="52"/>
      <c r="E80" s="53" t="s">
        <v>56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11</v>
      </c>
      <c r="C81" s="42" t="s">
        <v>144</v>
      </c>
      <c r="D81" s="42" t="s">
        <v>7</v>
      </c>
      <c r="E81" s="42" t="s">
        <v>145</v>
      </c>
      <c r="F81" s="42" t="s">
        <v>7</v>
      </c>
      <c r="G81" s="43" t="s">
        <v>116</v>
      </c>
      <c r="H81" s="55">
        <v>130.90000000000001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49</v>
      </c>
      <c r="C82" s="1"/>
      <c r="D82" s="1"/>
      <c r="E82" s="50" t="s">
        <v>146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51</v>
      </c>
      <c r="C83" s="1"/>
      <c r="D83" s="1"/>
      <c r="E83" s="50" t="s">
        <v>147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53</v>
      </c>
      <c r="C84" s="1"/>
      <c r="D84" s="1"/>
      <c r="E84" s="50" t="s">
        <v>119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55</v>
      </c>
      <c r="C85" s="52"/>
      <c r="D85" s="52"/>
      <c r="E85" s="53" t="s">
        <v>56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12</v>
      </c>
      <c r="C86" s="42" t="s">
        <v>148</v>
      </c>
      <c r="D86" s="42" t="s">
        <v>7</v>
      </c>
      <c r="E86" s="42" t="s">
        <v>149</v>
      </c>
      <c r="F86" s="42" t="s">
        <v>7</v>
      </c>
      <c r="G86" s="43" t="s">
        <v>116</v>
      </c>
      <c r="H86" s="55">
        <v>129.44999999999999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49</v>
      </c>
      <c r="C87" s="1"/>
      <c r="D87" s="1"/>
      <c r="E87" s="50" t="s">
        <v>150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51</v>
      </c>
      <c r="C88" s="1"/>
      <c r="D88" s="1"/>
      <c r="E88" s="50" t="s">
        <v>151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53</v>
      </c>
      <c r="C89" s="1"/>
      <c r="D89" s="1"/>
      <c r="E89" s="50" t="s">
        <v>152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55</v>
      </c>
      <c r="C90" s="52"/>
      <c r="D90" s="52"/>
      <c r="E90" s="53" t="s">
        <v>56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 thickBot="1" ht="25" customHeight="1">
      <c r="A91" s="10"/>
      <c r="B91" s="1"/>
      <c r="C91" s="60">
        <v>1</v>
      </c>
      <c r="D91" s="1"/>
      <c r="E91" s="60" t="s">
        <v>93</v>
      </c>
      <c r="F91" s="1"/>
      <c r="G91" s="61" t="s">
        <v>86</v>
      </c>
      <c r="H91" s="62">
        <f>J46+J51+J56+J61+J66+J71+J76+J81+J86</f>
        <v>0</v>
      </c>
      <c r="I91" s="61" t="s">
        <v>87</v>
      </c>
      <c r="J91" s="63">
        <f>(L91-H91)</f>
        <v>0</v>
      </c>
      <c r="K91" s="61" t="s">
        <v>88</v>
      </c>
      <c r="L91" s="64">
        <f>ROUND((J46+J51+J56+J61+J66+J71+J76+J81+J86)*1.21,2)</f>
        <v>0</v>
      </c>
      <c r="M91" s="13"/>
      <c r="N91" s="2"/>
      <c r="O91" s="2"/>
      <c r="P91" s="2"/>
      <c r="Q91" s="33">
        <f>0+Q46+Q51+Q56+Q61+Q66+Q71+Q76+Q81+Q86</f>
        <v>0</v>
      </c>
      <c r="R91" s="9">
        <f>0+R46+R51+R56+R61+R66+R71+R76+R81+R86</f>
        <v>0</v>
      </c>
      <c r="S91" s="65">
        <f>Q91*(1+J91)+R91</f>
        <v>0</v>
      </c>
    </row>
    <row r="92" thickTop="1" thickBot="1" ht="25" customHeight="1">
      <c r="A92" s="10"/>
      <c r="B92" s="66"/>
      <c r="C92" s="66"/>
      <c r="D92" s="66"/>
      <c r="E92" s="66"/>
      <c r="F92" s="66"/>
      <c r="G92" s="67" t="s">
        <v>89</v>
      </c>
      <c r="H92" s="68">
        <f>0+J46+J51+J56+J61+J66+J71+J76+J81+J86</f>
        <v>0</v>
      </c>
      <c r="I92" s="67" t="s">
        <v>90</v>
      </c>
      <c r="J92" s="69">
        <f>0+J91</f>
        <v>0</v>
      </c>
      <c r="K92" s="67" t="s">
        <v>91</v>
      </c>
      <c r="L92" s="70">
        <f>0+L91</f>
        <v>0</v>
      </c>
      <c r="M92" s="13"/>
      <c r="N92" s="2"/>
      <c r="O92" s="2"/>
      <c r="P92" s="2"/>
      <c r="Q92" s="2"/>
    </row>
    <row r="93" ht="40" customHeight="1">
      <c r="A93" s="10"/>
      <c r="B93" s="74" t="s">
        <v>153</v>
      </c>
      <c r="C93" s="1"/>
      <c r="D93" s="1"/>
      <c r="E93" s="1"/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1">
        <v>13</v>
      </c>
      <c r="C94" s="42" t="s">
        <v>154</v>
      </c>
      <c r="D94" s="42" t="s">
        <v>7</v>
      </c>
      <c r="E94" s="42" t="s">
        <v>155</v>
      </c>
      <c r="F94" s="42" t="s">
        <v>7</v>
      </c>
      <c r="G94" s="43" t="s">
        <v>141</v>
      </c>
      <c r="H94" s="44">
        <v>62.100000000000001</v>
      </c>
      <c r="I94" s="45">
        <v>0</v>
      </c>
      <c r="J94" s="46">
        <f>ROUND(H94*I94,2)</f>
        <v>0</v>
      </c>
      <c r="K94" s="47">
        <v>0.20999999999999999</v>
      </c>
      <c r="L94" s="48">
        <f>ROUND(J94*1.21,2)</f>
        <v>0</v>
      </c>
      <c r="M94" s="13"/>
      <c r="N94" s="2"/>
      <c r="O94" s="2"/>
      <c r="P94" s="2"/>
      <c r="Q94" s="33">
        <f>IF(ISNUMBER(K94),IF(H94&gt;0,IF(I94&gt;0,J94,0),0),0)</f>
        <v>0</v>
      </c>
      <c r="R94" s="9">
        <f>IF(ISNUMBER(K94)=FALSE,J94,0)</f>
        <v>0</v>
      </c>
    </row>
    <row r="95">
      <c r="A95" s="10"/>
      <c r="B95" s="49" t="s">
        <v>49</v>
      </c>
      <c r="C95" s="1"/>
      <c r="D95" s="1"/>
      <c r="E95" s="50" t="s">
        <v>156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>
      <c r="A96" s="10"/>
      <c r="B96" s="49" t="s">
        <v>51</v>
      </c>
      <c r="C96" s="1"/>
      <c r="D96" s="1"/>
      <c r="E96" s="50" t="s">
        <v>157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>
      <c r="A97" s="10"/>
      <c r="B97" s="49" t="s">
        <v>53</v>
      </c>
      <c r="C97" s="1"/>
      <c r="D97" s="1"/>
      <c r="E97" s="50" t="s">
        <v>158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 thickBot="1">
      <c r="A98" s="10"/>
      <c r="B98" s="51" t="s">
        <v>55</v>
      </c>
      <c r="C98" s="52"/>
      <c r="D98" s="52"/>
      <c r="E98" s="53" t="s">
        <v>56</v>
      </c>
      <c r="F98" s="52"/>
      <c r="G98" s="52"/>
      <c r="H98" s="54"/>
      <c r="I98" s="52"/>
      <c r="J98" s="54"/>
      <c r="K98" s="52"/>
      <c r="L98" s="52"/>
      <c r="M98" s="13"/>
      <c r="N98" s="2"/>
      <c r="O98" s="2"/>
      <c r="P98" s="2"/>
      <c r="Q98" s="2"/>
    </row>
    <row r="99" thickTop="1" thickBot="1" ht="25" customHeight="1">
      <c r="A99" s="10"/>
      <c r="B99" s="1"/>
      <c r="C99" s="60">
        <v>9</v>
      </c>
      <c r="D99" s="1"/>
      <c r="E99" s="60" t="s">
        <v>94</v>
      </c>
      <c r="F99" s="1"/>
      <c r="G99" s="61" t="s">
        <v>86</v>
      </c>
      <c r="H99" s="62">
        <f>0+J94</f>
        <v>0</v>
      </c>
      <c r="I99" s="61" t="s">
        <v>87</v>
      </c>
      <c r="J99" s="63">
        <f>(L99-H99)</f>
        <v>0</v>
      </c>
      <c r="K99" s="61" t="s">
        <v>88</v>
      </c>
      <c r="L99" s="64">
        <f>ROUND((0+J94)*1.21,2)</f>
        <v>0</v>
      </c>
      <c r="M99" s="13"/>
      <c r="N99" s="2"/>
      <c r="O99" s="2"/>
      <c r="P99" s="2"/>
      <c r="Q99" s="33">
        <f>0+Q94</f>
        <v>0</v>
      </c>
      <c r="R99" s="9">
        <f>0+R94</f>
        <v>0</v>
      </c>
      <c r="S99" s="65">
        <f>Q99*(1+J99)+R99</f>
        <v>0</v>
      </c>
    </row>
    <row r="100" thickTop="1" thickBot="1" ht="25" customHeight="1">
      <c r="A100" s="10"/>
      <c r="B100" s="66"/>
      <c r="C100" s="66"/>
      <c r="D100" s="66"/>
      <c r="E100" s="66"/>
      <c r="F100" s="66"/>
      <c r="G100" s="67" t="s">
        <v>89</v>
      </c>
      <c r="H100" s="68">
        <f>0+J94</f>
        <v>0</v>
      </c>
      <c r="I100" s="67" t="s">
        <v>90</v>
      </c>
      <c r="J100" s="69">
        <f>0+J99</f>
        <v>0</v>
      </c>
      <c r="K100" s="67" t="s">
        <v>91</v>
      </c>
      <c r="L100" s="70">
        <f>0+L99</f>
        <v>0</v>
      </c>
      <c r="M100" s="13"/>
      <c r="N100" s="2"/>
      <c r="O100" s="2"/>
      <c r="P100" s="2"/>
      <c r="Q100" s="2"/>
    </row>
    <row r="101">
      <c r="A101" s="14"/>
      <c r="B101" s="4"/>
      <c r="C101" s="4"/>
      <c r="D101" s="4"/>
      <c r="E101" s="4"/>
      <c r="F101" s="4"/>
      <c r="G101" s="4"/>
      <c r="H101" s="71"/>
      <c r="I101" s="4"/>
      <c r="J101" s="71"/>
      <c r="K101" s="4"/>
      <c r="L101" s="4"/>
      <c r="M101" s="15"/>
      <c r="N101" s="2"/>
      <c r="O101" s="2"/>
      <c r="P101" s="2"/>
      <c r="Q101" s="2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"/>
      <c r="O102" s="2"/>
      <c r="P102" s="2"/>
      <c r="Q102" s="2"/>
    </row>
  </sheetData>
  <mergeCells count="71">
    <mergeCell ref="B39:D39"/>
    <mergeCell ref="B40:D40"/>
    <mergeCell ref="B41:D41"/>
    <mergeCell ref="B42:D42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45:L45"/>
    <mergeCell ref="B95:D95"/>
    <mergeCell ref="B96:D96"/>
    <mergeCell ref="B97:D97"/>
    <mergeCell ref="B98:D98"/>
    <mergeCell ref="B93:L9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21:D21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0+(H48+H146+H164+H192+H280+H318+H366+H449)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0+H49+H147+H165+H193+H281+H319+H367+H450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159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ROUND(0+((H48+H146+H164+H192+H280+H318+H366+H449)*1.21),2)</f>
        <v>0</v>
      </c>
      <c r="K11" s="1"/>
      <c r="L11" s="1"/>
      <c r="M11" s="13"/>
      <c r="N11" s="2"/>
      <c r="O11" s="2"/>
      <c r="P11" s="2"/>
      <c r="Q11" s="33">
        <f>IF(SUM(K20:K27)&gt;0,ROUND(SUM(S20:S27)/SUM(K20:K27)-1,8),0)</f>
        <v>0</v>
      </c>
      <c r="R11" s="9">
        <f>AVERAGE(J48,J146,J164,J192,J280,J318,J366,J449)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0+J33+J38+J43</f>
        <v>0</v>
      </c>
      <c r="L20" s="38">
        <f>0+L48</f>
        <v>0</v>
      </c>
      <c r="M20" s="13"/>
      <c r="N20" s="2"/>
      <c r="O20" s="2"/>
      <c r="P20" s="2"/>
      <c r="Q20" s="2"/>
      <c r="S20" s="9">
        <f>S48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0+J51+J56+J61+J66+J71+J76+J81+J86+J91+J96+J101+J106+J111+J116+J121+J126+J131+J136+J141</f>
        <v>0</v>
      </c>
      <c r="L21" s="38">
        <f>0+L146</f>
        <v>0</v>
      </c>
      <c r="M21" s="13"/>
      <c r="N21" s="2"/>
      <c r="O21" s="2"/>
      <c r="P21" s="2"/>
      <c r="Q21" s="2"/>
      <c r="S21" s="9">
        <f>S146</f>
        <v>0</v>
      </c>
    </row>
    <row r="22">
      <c r="A22" s="10"/>
      <c r="B22" s="36">
        <v>2</v>
      </c>
      <c r="C22" s="1"/>
      <c r="D22" s="1"/>
      <c r="E22" s="37" t="s">
        <v>160</v>
      </c>
      <c r="F22" s="1"/>
      <c r="G22" s="1"/>
      <c r="H22" s="1"/>
      <c r="I22" s="1"/>
      <c r="J22" s="1"/>
      <c r="K22" s="38">
        <f>0+J149+J154+J159</f>
        <v>0</v>
      </c>
      <c r="L22" s="38">
        <f>0+L164</f>
        <v>0</v>
      </c>
      <c r="M22" s="13"/>
      <c r="N22" s="2"/>
      <c r="O22" s="2"/>
      <c r="P22" s="2"/>
      <c r="Q22" s="2"/>
      <c r="S22" s="9">
        <f>S164</f>
        <v>0</v>
      </c>
    </row>
    <row r="23">
      <c r="A23" s="10"/>
      <c r="B23" s="36">
        <v>4</v>
      </c>
      <c r="C23" s="1"/>
      <c r="D23" s="1"/>
      <c r="E23" s="37" t="s">
        <v>161</v>
      </c>
      <c r="F23" s="1"/>
      <c r="G23" s="1"/>
      <c r="H23" s="1"/>
      <c r="I23" s="1"/>
      <c r="J23" s="1"/>
      <c r="K23" s="38">
        <f>0+J167+J172+J177+J182+J187</f>
        <v>0</v>
      </c>
      <c r="L23" s="38">
        <f>0+L192</f>
        <v>0</v>
      </c>
      <c r="M23" s="13"/>
      <c r="N23" s="2"/>
      <c r="O23" s="2"/>
      <c r="P23" s="2"/>
      <c r="Q23" s="2"/>
      <c r="S23" s="9">
        <f>S192</f>
        <v>0</v>
      </c>
    </row>
    <row r="24">
      <c r="A24" s="10"/>
      <c r="B24" s="36">
        <v>5</v>
      </c>
      <c r="C24" s="1"/>
      <c r="D24" s="1"/>
      <c r="E24" s="37" t="s">
        <v>162</v>
      </c>
      <c r="F24" s="1"/>
      <c r="G24" s="1"/>
      <c r="H24" s="1"/>
      <c r="I24" s="1"/>
      <c r="J24" s="1"/>
      <c r="K24" s="38">
        <f>0+J195+J200+J205+J210+J215+J220+J225+J230+J235+J240+J245+J250+J255+J260+J265+J270+J275</f>
        <v>0</v>
      </c>
      <c r="L24" s="38">
        <f>0+L280</f>
        <v>0</v>
      </c>
      <c r="M24" s="13"/>
      <c r="N24" s="2"/>
      <c r="O24" s="2"/>
      <c r="P24" s="2"/>
      <c r="Q24" s="2"/>
      <c r="S24" s="9">
        <f>S280</f>
        <v>0</v>
      </c>
    </row>
    <row r="25">
      <c r="A25" s="10"/>
      <c r="B25" s="36">
        <v>7</v>
      </c>
      <c r="C25" s="1"/>
      <c r="D25" s="1"/>
      <c r="E25" s="37" t="s">
        <v>163</v>
      </c>
      <c r="F25" s="1"/>
      <c r="G25" s="1"/>
      <c r="H25" s="1"/>
      <c r="I25" s="1"/>
      <c r="J25" s="1"/>
      <c r="K25" s="38">
        <f>0+J283+J288+J293+J298+J303+J308+J313</f>
        <v>0</v>
      </c>
      <c r="L25" s="38">
        <f>0+L318</f>
        <v>0</v>
      </c>
      <c r="M25" s="73"/>
      <c r="N25" s="2"/>
      <c r="O25" s="2"/>
      <c r="P25" s="2"/>
      <c r="Q25" s="2"/>
      <c r="S25" s="9">
        <f>S318</f>
        <v>0</v>
      </c>
    </row>
    <row r="26">
      <c r="A26" s="10"/>
      <c r="B26" s="36">
        <v>8</v>
      </c>
      <c r="C26" s="1"/>
      <c r="D26" s="1"/>
      <c r="E26" s="37" t="s">
        <v>164</v>
      </c>
      <c r="F26" s="1"/>
      <c r="G26" s="1"/>
      <c r="H26" s="1"/>
      <c r="I26" s="1"/>
      <c r="J26" s="1"/>
      <c r="K26" s="38">
        <f>0+J321+J326+J331+J336+J341+J346+J351+J356+J361</f>
        <v>0</v>
      </c>
      <c r="L26" s="38">
        <f>0+L366</f>
        <v>0</v>
      </c>
      <c r="M26" s="73"/>
      <c r="N26" s="2"/>
      <c r="O26" s="2"/>
      <c r="P26" s="2"/>
      <c r="Q26" s="2"/>
      <c r="S26" s="9">
        <f>S366</f>
        <v>0</v>
      </c>
    </row>
    <row r="27">
      <c r="A27" s="10"/>
      <c r="B27" s="36">
        <v>9</v>
      </c>
      <c r="C27" s="1"/>
      <c r="D27" s="1"/>
      <c r="E27" s="37" t="s">
        <v>94</v>
      </c>
      <c r="F27" s="1"/>
      <c r="G27" s="1"/>
      <c r="H27" s="1"/>
      <c r="I27" s="1"/>
      <c r="J27" s="1"/>
      <c r="K27" s="38">
        <f>0+J369+J374+J379+J384+J389+J394+J399+J404+J409+J414+J419+J424+J429+J434+J439+J444</f>
        <v>0</v>
      </c>
      <c r="L27" s="38">
        <f>0+L449</f>
        <v>0</v>
      </c>
      <c r="M27" s="73"/>
      <c r="N27" s="2"/>
      <c r="O27" s="2"/>
      <c r="P27" s="2"/>
      <c r="Q27" s="2"/>
      <c r="S27" s="9">
        <f>S449</f>
        <v>0</v>
      </c>
    </row>
    <row r="28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5"/>
      <c r="N28" s="2"/>
      <c r="O28" s="2"/>
      <c r="P28" s="2"/>
      <c r="Q28" s="2"/>
    </row>
    <row r="29" ht="14" customHeight="1">
      <c r="A29" s="4"/>
      <c r="B29" s="28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2"/>
      <c r="N30" s="2"/>
      <c r="O30" s="2"/>
      <c r="P30" s="2"/>
      <c r="Q30" s="2"/>
    </row>
    <row r="31" ht="18" customHeight="1">
      <c r="A31" s="10"/>
      <c r="B31" s="34" t="s">
        <v>37</v>
      </c>
      <c r="C31" s="34" t="s">
        <v>33</v>
      </c>
      <c r="D31" s="34" t="s">
        <v>38</v>
      </c>
      <c r="E31" s="34" t="s">
        <v>34</v>
      </c>
      <c r="F31" s="34" t="s">
        <v>39</v>
      </c>
      <c r="G31" s="35" t="s">
        <v>40</v>
      </c>
      <c r="H31" s="23" t="s">
        <v>41</v>
      </c>
      <c r="I31" s="23" t="s">
        <v>42</v>
      </c>
      <c r="J31" s="23" t="s">
        <v>17</v>
      </c>
      <c r="K31" s="35" t="s">
        <v>43</v>
      </c>
      <c r="L31" s="23" t="s">
        <v>18</v>
      </c>
      <c r="M31" s="73"/>
      <c r="N31" s="2"/>
      <c r="O31" s="2"/>
      <c r="P31" s="2"/>
      <c r="Q31" s="2"/>
    </row>
    <row r="32" ht="40" customHeight="1">
      <c r="A32" s="10"/>
      <c r="B32" s="39" t="s">
        <v>44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1">
        <v>1</v>
      </c>
      <c r="C33" s="42" t="s">
        <v>95</v>
      </c>
      <c r="D33" s="42" t="s">
        <v>46</v>
      </c>
      <c r="E33" s="42" t="s">
        <v>97</v>
      </c>
      <c r="F33" s="42" t="s">
        <v>7</v>
      </c>
      <c r="G33" s="43" t="s">
        <v>98</v>
      </c>
      <c r="H33" s="44">
        <v>868.08500000000004</v>
      </c>
      <c r="I33" s="45">
        <v>0</v>
      </c>
      <c r="J33" s="46">
        <f>ROUND(H33*I33,2)</f>
        <v>0</v>
      </c>
      <c r="K33" s="47">
        <v>0.20999999999999999</v>
      </c>
      <c r="L33" s="48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49</v>
      </c>
      <c r="C34" s="1"/>
      <c r="D34" s="1"/>
      <c r="E34" s="50" t="s">
        <v>165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51</v>
      </c>
      <c r="C35" s="1"/>
      <c r="D35" s="1"/>
      <c r="E35" s="50" t="s">
        <v>166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53</v>
      </c>
      <c r="C36" s="1"/>
      <c r="D36" s="1"/>
      <c r="E36" s="50" t="s">
        <v>101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55</v>
      </c>
      <c r="C37" s="52"/>
      <c r="D37" s="52"/>
      <c r="E37" s="53" t="s">
        <v>56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2</v>
      </c>
      <c r="C38" s="42" t="s">
        <v>95</v>
      </c>
      <c r="D38" s="42" t="s">
        <v>57</v>
      </c>
      <c r="E38" s="42" t="s">
        <v>97</v>
      </c>
      <c r="F38" s="42" t="s">
        <v>7</v>
      </c>
      <c r="G38" s="43" t="s">
        <v>98</v>
      </c>
      <c r="H38" s="55">
        <v>1653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49</v>
      </c>
      <c r="C39" s="1"/>
      <c r="D39" s="1"/>
      <c r="E39" s="50" t="s">
        <v>167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51</v>
      </c>
      <c r="C40" s="1"/>
      <c r="D40" s="1"/>
      <c r="E40" s="50" t="s">
        <v>168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53</v>
      </c>
      <c r="C41" s="1"/>
      <c r="D41" s="1"/>
      <c r="E41" s="50" t="s">
        <v>101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55</v>
      </c>
      <c r="C42" s="52"/>
      <c r="D42" s="52"/>
      <c r="E42" s="53" t="s">
        <v>56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>
      <c r="A43" s="10"/>
      <c r="B43" s="41">
        <v>3</v>
      </c>
      <c r="C43" s="42" t="s">
        <v>95</v>
      </c>
      <c r="D43" s="42" t="s">
        <v>96</v>
      </c>
      <c r="E43" s="42" t="s">
        <v>97</v>
      </c>
      <c r="F43" s="42" t="s">
        <v>7</v>
      </c>
      <c r="G43" s="43" t="s">
        <v>98</v>
      </c>
      <c r="H43" s="55">
        <v>0.25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49</v>
      </c>
      <c r="C44" s="1"/>
      <c r="D44" s="1"/>
      <c r="E44" s="50" t="s">
        <v>169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51</v>
      </c>
      <c r="C45" s="1"/>
      <c r="D45" s="1"/>
      <c r="E45" s="50" t="s">
        <v>170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53</v>
      </c>
      <c r="C46" s="1"/>
      <c r="D46" s="1"/>
      <c r="E46" s="50" t="s">
        <v>101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55</v>
      </c>
      <c r="C47" s="52"/>
      <c r="D47" s="52"/>
      <c r="E47" s="53" t="s">
        <v>56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 thickBot="1" ht="25" customHeight="1">
      <c r="A48" s="10"/>
      <c r="B48" s="1"/>
      <c r="C48" s="60">
        <v>0</v>
      </c>
      <c r="D48" s="1"/>
      <c r="E48" s="60" t="s">
        <v>35</v>
      </c>
      <c r="F48" s="1"/>
      <c r="G48" s="61" t="s">
        <v>86</v>
      </c>
      <c r="H48" s="62">
        <f>J33+J38+J43</f>
        <v>0</v>
      </c>
      <c r="I48" s="61" t="s">
        <v>87</v>
      </c>
      <c r="J48" s="63">
        <f>(L48-H48)</f>
        <v>0</v>
      </c>
      <c r="K48" s="61" t="s">
        <v>88</v>
      </c>
      <c r="L48" s="64">
        <f>ROUND((J33+J38+J43)*1.21,2)</f>
        <v>0</v>
      </c>
      <c r="M48" s="13"/>
      <c r="N48" s="2"/>
      <c r="O48" s="2"/>
      <c r="P48" s="2"/>
      <c r="Q48" s="33">
        <f>0+Q33+Q38+Q43</f>
        <v>0</v>
      </c>
      <c r="R48" s="9">
        <f>0+R33+R38+R43</f>
        <v>0</v>
      </c>
      <c r="S48" s="65">
        <f>Q48*(1+J48)+R48</f>
        <v>0</v>
      </c>
    </row>
    <row r="49" thickTop="1" thickBot="1" ht="25" customHeight="1">
      <c r="A49" s="10"/>
      <c r="B49" s="66"/>
      <c r="C49" s="66"/>
      <c r="D49" s="66"/>
      <c r="E49" s="66"/>
      <c r="F49" s="66"/>
      <c r="G49" s="67" t="s">
        <v>89</v>
      </c>
      <c r="H49" s="68">
        <f>0+J33+J38+J43</f>
        <v>0</v>
      </c>
      <c r="I49" s="67" t="s">
        <v>90</v>
      </c>
      <c r="J49" s="69">
        <f>0+J48</f>
        <v>0</v>
      </c>
      <c r="K49" s="67" t="s">
        <v>91</v>
      </c>
      <c r="L49" s="70">
        <f>0+L48</f>
        <v>0</v>
      </c>
      <c r="M49" s="13"/>
      <c r="N49" s="2"/>
      <c r="O49" s="2"/>
      <c r="P49" s="2"/>
      <c r="Q49" s="2"/>
    </row>
    <row r="50" ht="40" customHeight="1">
      <c r="A50" s="10"/>
      <c r="B50" s="74" t="s">
        <v>108</v>
      </c>
      <c r="C50" s="1"/>
      <c r="D50" s="1"/>
      <c r="E50" s="1"/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1">
        <v>4</v>
      </c>
      <c r="C51" s="42" t="s">
        <v>171</v>
      </c>
      <c r="D51" s="42" t="s">
        <v>7</v>
      </c>
      <c r="E51" s="42" t="s">
        <v>172</v>
      </c>
      <c r="F51" s="42" t="s">
        <v>7</v>
      </c>
      <c r="G51" s="43" t="s">
        <v>141</v>
      </c>
      <c r="H51" s="44">
        <v>252.5</v>
      </c>
      <c r="I51" s="45">
        <v>0</v>
      </c>
      <c r="J51" s="46">
        <f>ROUND(H51*I51,2)</f>
        <v>0</v>
      </c>
      <c r="K51" s="47">
        <v>0.20999999999999999</v>
      </c>
      <c r="L51" s="48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49</v>
      </c>
      <c r="C52" s="1"/>
      <c r="D52" s="1"/>
      <c r="E52" s="50" t="s">
        <v>173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51</v>
      </c>
      <c r="C53" s="1"/>
      <c r="D53" s="1"/>
      <c r="E53" s="50" t="s">
        <v>174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53</v>
      </c>
      <c r="C54" s="1"/>
      <c r="D54" s="1"/>
      <c r="E54" s="50" t="s">
        <v>175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55</v>
      </c>
      <c r="C55" s="52"/>
      <c r="D55" s="52"/>
      <c r="E55" s="53" t="s">
        <v>56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5</v>
      </c>
      <c r="C56" s="42" t="s">
        <v>176</v>
      </c>
      <c r="D56" s="42" t="s">
        <v>7</v>
      </c>
      <c r="E56" s="42" t="s">
        <v>177</v>
      </c>
      <c r="F56" s="42" t="s">
        <v>7</v>
      </c>
      <c r="G56" s="43" t="s">
        <v>141</v>
      </c>
      <c r="H56" s="55">
        <v>15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49</v>
      </c>
      <c r="C57" s="1"/>
      <c r="D57" s="1"/>
      <c r="E57" s="50" t="s">
        <v>178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51</v>
      </c>
      <c r="C58" s="1"/>
      <c r="D58" s="1"/>
      <c r="E58" s="50" t="s">
        <v>179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53</v>
      </c>
      <c r="C59" s="1"/>
      <c r="D59" s="1"/>
      <c r="E59" s="50" t="s">
        <v>180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55</v>
      </c>
      <c r="C60" s="52"/>
      <c r="D60" s="52"/>
      <c r="E60" s="53" t="s">
        <v>56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6</v>
      </c>
      <c r="C61" s="42" t="s">
        <v>181</v>
      </c>
      <c r="D61" s="42" t="s">
        <v>7</v>
      </c>
      <c r="E61" s="42" t="s">
        <v>182</v>
      </c>
      <c r="F61" s="42" t="s">
        <v>7</v>
      </c>
      <c r="G61" s="43" t="s">
        <v>116</v>
      </c>
      <c r="H61" s="55">
        <v>870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49</v>
      </c>
      <c r="C62" s="1"/>
      <c r="D62" s="1"/>
      <c r="E62" s="50" t="s">
        <v>183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51</v>
      </c>
      <c r="C63" s="1"/>
      <c r="D63" s="1"/>
      <c r="E63" s="50" t="s">
        <v>184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53</v>
      </c>
      <c r="C64" s="1"/>
      <c r="D64" s="1"/>
      <c r="E64" s="50" t="s">
        <v>185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55</v>
      </c>
      <c r="C65" s="52"/>
      <c r="D65" s="52"/>
      <c r="E65" s="53" t="s">
        <v>56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7</v>
      </c>
      <c r="C66" s="42" t="s">
        <v>186</v>
      </c>
      <c r="D66" s="42" t="s">
        <v>7</v>
      </c>
      <c r="E66" s="42" t="s">
        <v>187</v>
      </c>
      <c r="F66" s="42" t="s">
        <v>7</v>
      </c>
      <c r="G66" s="43" t="s">
        <v>116</v>
      </c>
      <c r="H66" s="55">
        <v>467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49</v>
      </c>
      <c r="C67" s="1"/>
      <c r="D67" s="1"/>
      <c r="E67" s="50" t="s">
        <v>188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51</v>
      </c>
      <c r="C68" s="1"/>
      <c r="D68" s="1"/>
      <c r="E68" s="50" t="s">
        <v>189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53</v>
      </c>
      <c r="C69" s="1"/>
      <c r="D69" s="1"/>
      <c r="E69" s="50" t="s">
        <v>185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55</v>
      </c>
      <c r="C70" s="52"/>
      <c r="D70" s="52"/>
      <c r="E70" s="53" t="s">
        <v>56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8</v>
      </c>
      <c r="C71" s="42" t="s">
        <v>190</v>
      </c>
      <c r="D71" s="42" t="s">
        <v>46</v>
      </c>
      <c r="E71" s="42" t="s">
        <v>191</v>
      </c>
      <c r="F71" s="42" t="s">
        <v>7</v>
      </c>
      <c r="G71" s="43" t="s">
        <v>116</v>
      </c>
      <c r="H71" s="55">
        <v>55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49</v>
      </c>
      <c r="C72" s="1"/>
      <c r="D72" s="1"/>
      <c r="E72" s="50" t="s">
        <v>192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51</v>
      </c>
      <c r="C73" s="1"/>
      <c r="D73" s="1"/>
      <c r="E73" s="50" t="s">
        <v>193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53</v>
      </c>
      <c r="C74" s="1"/>
      <c r="D74" s="1"/>
      <c r="E74" s="50" t="s">
        <v>194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55</v>
      </c>
      <c r="C75" s="52"/>
      <c r="D75" s="52"/>
      <c r="E75" s="53" t="s">
        <v>56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9</v>
      </c>
      <c r="C76" s="42" t="s">
        <v>190</v>
      </c>
      <c r="D76" s="42" t="s">
        <v>57</v>
      </c>
      <c r="E76" s="42" t="s">
        <v>191</v>
      </c>
      <c r="F76" s="42" t="s">
        <v>7</v>
      </c>
      <c r="G76" s="43" t="s">
        <v>116</v>
      </c>
      <c r="H76" s="55">
        <v>128.80500000000001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49</v>
      </c>
      <c r="C77" s="1"/>
      <c r="D77" s="1"/>
      <c r="E77" s="50" t="s">
        <v>195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51</v>
      </c>
      <c r="C78" s="1"/>
      <c r="D78" s="1"/>
      <c r="E78" s="50" t="s">
        <v>196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53</v>
      </c>
      <c r="C79" s="1"/>
      <c r="D79" s="1"/>
      <c r="E79" s="50" t="s">
        <v>194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55</v>
      </c>
      <c r="C80" s="52"/>
      <c r="D80" s="52"/>
      <c r="E80" s="53" t="s">
        <v>56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10</v>
      </c>
      <c r="C81" s="42" t="s">
        <v>197</v>
      </c>
      <c r="D81" s="42" t="s">
        <v>7</v>
      </c>
      <c r="E81" s="42" t="s">
        <v>198</v>
      </c>
      <c r="F81" s="42" t="s">
        <v>7</v>
      </c>
      <c r="G81" s="43" t="s">
        <v>116</v>
      </c>
      <c r="H81" s="55">
        <v>9.1470000000000002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49</v>
      </c>
      <c r="C82" s="1"/>
      <c r="D82" s="1"/>
      <c r="E82" s="50" t="s">
        <v>199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51</v>
      </c>
      <c r="C83" s="1"/>
      <c r="D83" s="1"/>
      <c r="E83" s="50" t="s">
        <v>200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53</v>
      </c>
      <c r="C84" s="1"/>
      <c r="D84" s="1"/>
      <c r="E84" s="50" t="s">
        <v>201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55</v>
      </c>
      <c r="C85" s="52"/>
      <c r="D85" s="52"/>
      <c r="E85" s="53" t="s">
        <v>56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11</v>
      </c>
      <c r="C86" s="42" t="s">
        <v>202</v>
      </c>
      <c r="D86" s="42" t="s">
        <v>46</v>
      </c>
      <c r="E86" s="42" t="s">
        <v>203</v>
      </c>
      <c r="F86" s="42" t="s">
        <v>7</v>
      </c>
      <c r="G86" s="43" t="s">
        <v>116</v>
      </c>
      <c r="H86" s="55">
        <v>6.75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49</v>
      </c>
      <c r="C87" s="1"/>
      <c r="D87" s="1"/>
      <c r="E87" s="50" t="s">
        <v>204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51</v>
      </c>
      <c r="C88" s="1"/>
      <c r="D88" s="1"/>
      <c r="E88" s="50" t="s">
        <v>205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53</v>
      </c>
      <c r="C89" s="1"/>
      <c r="D89" s="1"/>
      <c r="E89" s="50" t="s">
        <v>201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55</v>
      </c>
      <c r="C90" s="52"/>
      <c r="D90" s="52"/>
      <c r="E90" s="53" t="s">
        <v>56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12</v>
      </c>
      <c r="C91" s="42" t="s">
        <v>202</v>
      </c>
      <c r="D91" s="42" t="s">
        <v>57</v>
      </c>
      <c r="E91" s="42" t="s">
        <v>203</v>
      </c>
      <c r="F91" s="42" t="s">
        <v>7</v>
      </c>
      <c r="G91" s="43" t="s">
        <v>116</v>
      </c>
      <c r="H91" s="55">
        <v>28.989999999999998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49</v>
      </c>
      <c r="C92" s="1"/>
      <c r="D92" s="1"/>
      <c r="E92" s="50" t="s">
        <v>199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51</v>
      </c>
      <c r="C93" s="1"/>
      <c r="D93" s="1"/>
      <c r="E93" s="50" t="s">
        <v>206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53</v>
      </c>
      <c r="C94" s="1"/>
      <c r="D94" s="1"/>
      <c r="E94" s="50" t="s">
        <v>201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55</v>
      </c>
      <c r="C95" s="52"/>
      <c r="D95" s="52"/>
      <c r="E95" s="53" t="s">
        <v>56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>
      <c r="A96" s="10"/>
      <c r="B96" s="41">
        <v>13</v>
      </c>
      <c r="C96" s="42" t="s">
        <v>207</v>
      </c>
      <c r="D96" s="42" t="s">
        <v>46</v>
      </c>
      <c r="E96" s="42" t="s">
        <v>208</v>
      </c>
      <c r="F96" s="42" t="s">
        <v>7</v>
      </c>
      <c r="G96" s="43" t="s">
        <v>116</v>
      </c>
      <c r="H96" s="55">
        <v>511.887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49" t="s">
        <v>49</v>
      </c>
      <c r="C97" s="1"/>
      <c r="D97" s="1"/>
      <c r="E97" s="50" t="s">
        <v>209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51</v>
      </c>
      <c r="C98" s="1"/>
      <c r="D98" s="1"/>
      <c r="E98" s="50" t="s">
        <v>210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53</v>
      </c>
      <c r="C99" s="1"/>
      <c r="D99" s="1"/>
      <c r="E99" s="50" t="s">
        <v>211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>
      <c r="A100" s="10"/>
      <c r="B100" s="51" t="s">
        <v>55</v>
      </c>
      <c r="C100" s="52"/>
      <c r="D100" s="52"/>
      <c r="E100" s="53" t="s">
        <v>56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>
      <c r="A101" s="10"/>
      <c r="B101" s="41">
        <v>14</v>
      </c>
      <c r="C101" s="42" t="s">
        <v>207</v>
      </c>
      <c r="D101" s="42" t="s">
        <v>57</v>
      </c>
      <c r="E101" s="42" t="s">
        <v>208</v>
      </c>
      <c r="F101" s="42" t="s">
        <v>7</v>
      </c>
      <c r="G101" s="43" t="s">
        <v>116</v>
      </c>
      <c r="H101" s="55">
        <v>870</v>
      </c>
      <c r="I101" s="56">
        <v>0</v>
      </c>
      <c r="J101" s="57">
        <f>ROUND(H101*I101,2)</f>
        <v>0</v>
      </c>
      <c r="K101" s="58">
        <v>0.20999999999999999</v>
      </c>
      <c r="L101" s="59">
        <f>ROUND(J101*1.21,2)</f>
        <v>0</v>
      </c>
      <c r="M101" s="13"/>
      <c r="N101" s="2"/>
      <c r="O101" s="2"/>
      <c r="P101" s="2"/>
      <c r="Q101" s="33">
        <f>IF(ISNUMBER(K101),IF(H101&gt;0,IF(I101&gt;0,J101,0),0),0)</f>
        <v>0</v>
      </c>
      <c r="R101" s="9">
        <f>IF(ISNUMBER(K101)=FALSE,J101,0)</f>
        <v>0</v>
      </c>
    </row>
    <row r="102">
      <c r="A102" s="10"/>
      <c r="B102" s="49" t="s">
        <v>49</v>
      </c>
      <c r="C102" s="1"/>
      <c r="D102" s="1"/>
      <c r="E102" s="50" t="s">
        <v>212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51</v>
      </c>
      <c r="C103" s="1"/>
      <c r="D103" s="1"/>
      <c r="E103" s="50" t="s">
        <v>213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9" t="s">
        <v>53</v>
      </c>
      <c r="C104" s="1"/>
      <c r="D104" s="1"/>
      <c r="E104" s="50" t="s">
        <v>211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thickBot="1">
      <c r="A105" s="10"/>
      <c r="B105" s="51" t="s">
        <v>55</v>
      </c>
      <c r="C105" s="52"/>
      <c r="D105" s="52"/>
      <c r="E105" s="53" t="s">
        <v>56</v>
      </c>
      <c r="F105" s="52"/>
      <c r="G105" s="52"/>
      <c r="H105" s="54"/>
      <c r="I105" s="52"/>
      <c r="J105" s="54"/>
      <c r="K105" s="52"/>
      <c r="L105" s="52"/>
      <c r="M105" s="13"/>
      <c r="N105" s="2"/>
      <c r="O105" s="2"/>
      <c r="P105" s="2"/>
      <c r="Q105" s="2"/>
    </row>
    <row r="106" thickTop="1">
      <c r="A106" s="10"/>
      <c r="B106" s="41">
        <v>15</v>
      </c>
      <c r="C106" s="42" t="s">
        <v>214</v>
      </c>
      <c r="D106" s="42" t="s">
        <v>7</v>
      </c>
      <c r="E106" s="42" t="s">
        <v>215</v>
      </c>
      <c r="F106" s="42" t="s">
        <v>7</v>
      </c>
      <c r="G106" s="43" t="s">
        <v>116</v>
      </c>
      <c r="H106" s="55">
        <v>887</v>
      </c>
      <c r="I106" s="56">
        <v>0</v>
      </c>
      <c r="J106" s="57">
        <f>ROUND(H106*I106,2)</f>
        <v>0</v>
      </c>
      <c r="K106" s="58">
        <v>0.20999999999999999</v>
      </c>
      <c r="L106" s="59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49" t="s">
        <v>49</v>
      </c>
      <c r="C107" s="1"/>
      <c r="D107" s="1"/>
      <c r="E107" s="50" t="s">
        <v>216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51</v>
      </c>
      <c r="C108" s="1"/>
      <c r="D108" s="1"/>
      <c r="E108" s="50" t="s">
        <v>217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>
      <c r="A109" s="10"/>
      <c r="B109" s="49" t="s">
        <v>53</v>
      </c>
      <c r="C109" s="1"/>
      <c r="D109" s="1"/>
      <c r="E109" s="50" t="s">
        <v>218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thickBot="1">
      <c r="A110" s="10"/>
      <c r="B110" s="51" t="s">
        <v>55</v>
      </c>
      <c r="C110" s="52"/>
      <c r="D110" s="52"/>
      <c r="E110" s="53" t="s">
        <v>56</v>
      </c>
      <c r="F110" s="52"/>
      <c r="G110" s="52"/>
      <c r="H110" s="54"/>
      <c r="I110" s="52"/>
      <c r="J110" s="54"/>
      <c r="K110" s="52"/>
      <c r="L110" s="52"/>
      <c r="M110" s="13"/>
      <c r="N110" s="2"/>
      <c r="O110" s="2"/>
      <c r="P110" s="2"/>
      <c r="Q110" s="2"/>
    </row>
    <row r="111" thickTop="1">
      <c r="A111" s="10"/>
      <c r="B111" s="41">
        <v>16</v>
      </c>
      <c r="C111" s="42" t="s">
        <v>219</v>
      </c>
      <c r="D111" s="42" t="s">
        <v>7</v>
      </c>
      <c r="E111" s="42" t="s">
        <v>220</v>
      </c>
      <c r="F111" s="42" t="s">
        <v>7</v>
      </c>
      <c r="G111" s="43" t="s">
        <v>116</v>
      </c>
      <c r="H111" s="55">
        <v>55</v>
      </c>
      <c r="I111" s="56">
        <v>0</v>
      </c>
      <c r="J111" s="57">
        <f>ROUND(H111*I111,2)</f>
        <v>0</v>
      </c>
      <c r="K111" s="58">
        <v>0.20999999999999999</v>
      </c>
      <c r="L111" s="59">
        <f>ROUND(J111*1.21,2)</f>
        <v>0</v>
      </c>
      <c r="M111" s="13"/>
      <c r="N111" s="2"/>
      <c r="O111" s="2"/>
      <c r="P111" s="2"/>
      <c r="Q111" s="33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49" t="s">
        <v>49</v>
      </c>
      <c r="C112" s="1"/>
      <c r="D112" s="1"/>
      <c r="E112" s="50" t="s">
        <v>221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>
      <c r="A113" s="10"/>
      <c r="B113" s="49" t="s">
        <v>51</v>
      </c>
      <c r="C113" s="1"/>
      <c r="D113" s="1"/>
      <c r="E113" s="50" t="s">
        <v>222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>
      <c r="A114" s="10"/>
      <c r="B114" s="49" t="s">
        <v>53</v>
      </c>
      <c r="C114" s="1"/>
      <c r="D114" s="1"/>
      <c r="E114" s="50" t="s">
        <v>223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thickBot="1">
      <c r="A115" s="10"/>
      <c r="B115" s="51" t="s">
        <v>55</v>
      </c>
      <c r="C115" s="52"/>
      <c r="D115" s="52"/>
      <c r="E115" s="53" t="s">
        <v>56</v>
      </c>
      <c r="F115" s="52"/>
      <c r="G115" s="52"/>
      <c r="H115" s="54"/>
      <c r="I115" s="52"/>
      <c r="J115" s="54"/>
      <c r="K115" s="52"/>
      <c r="L115" s="52"/>
      <c r="M115" s="13"/>
      <c r="N115" s="2"/>
      <c r="O115" s="2"/>
      <c r="P115" s="2"/>
      <c r="Q115" s="2"/>
    </row>
    <row r="116" thickTop="1">
      <c r="A116" s="10"/>
      <c r="B116" s="41">
        <v>17</v>
      </c>
      <c r="C116" s="42" t="s">
        <v>224</v>
      </c>
      <c r="D116" s="42" t="s">
        <v>7</v>
      </c>
      <c r="E116" s="42" t="s">
        <v>225</v>
      </c>
      <c r="F116" s="42" t="s">
        <v>7</v>
      </c>
      <c r="G116" s="43" t="s">
        <v>116</v>
      </c>
      <c r="H116" s="55">
        <v>35.515000000000001</v>
      </c>
      <c r="I116" s="56">
        <v>0</v>
      </c>
      <c r="J116" s="57">
        <f>ROUND(H116*I116,2)</f>
        <v>0</v>
      </c>
      <c r="K116" s="58">
        <v>0.20999999999999999</v>
      </c>
      <c r="L116" s="59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49" t="s">
        <v>49</v>
      </c>
      <c r="C117" s="1"/>
      <c r="D117" s="1"/>
      <c r="E117" s="50" t="s">
        <v>226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51</v>
      </c>
      <c r="C118" s="1"/>
      <c r="D118" s="1"/>
      <c r="E118" s="50" t="s">
        <v>227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>
      <c r="A119" s="10"/>
      <c r="B119" s="49" t="s">
        <v>53</v>
      </c>
      <c r="C119" s="1"/>
      <c r="D119" s="1"/>
      <c r="E119" s="50" t="s">
        <v>228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thickBot="1">
      <c r="A120" s="10"/>
      <c r="B120" s="51" t="s">
        <v>55</v>
      </c>
      <c r="C120" s="52"/>
      <c r="D120" s="52"/>
      <c r="E120" s="53" t="s">
        <v>56</v>
      </c>
      <c r="F120" s="52"/>
      <c r="G120" s="52"/>
      <c r="H120" s="54"/>
      <c r="I120" s="52"/>
      <c r="J120" s="54"/>
      <c r="K120" s="52"/>
      <c r="L120" s="52"/>
      <c r="M120" s="13"/>
      <c r="N120" s="2"/>
      <c r="O120" s="2"/>
      <c r="P120" s="2"/>
      <c r="Q120" s="2"/>
    </row>
    <row r="121" thickTop="1">
      <c r="A121" s="10"/>
      <c r="B121" s="41">
        <v>18</v>
      </c>
      <c r="C121" s="42" t="s">
        <v>229</v>
      </c>
      <c r="D121" s="42" t="s">
        <v>7</v>
      </c>
      <c r="E121" s="42" t="s">
        <v>230</v>
      </c>
      <c r="F121" s="42" t="s">
        <v>7</v>
      </c>
      <c r="G121" s="43" t="s">
        <v>127</v>
      </c>
      <c r="H121" s="55">
        <v>1859.8</v>
      </c>
      <c r="I121" s="56">
        <v>0</v>
      </c>
      <c r="J121" s="57">
        <f>ROUND(H121*I121,2)</f>
        <v>0</v>
      </c>
      <c r="K121" s="58">
        <v>0.20999999999999999</v>
      </c>
      <c r="L121" s="59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49" t="s">
        <v>49</v>
      </c>
      <c r="C122" s="1"/>
      <c r="D122" s="1"/>
      <c r="E122" s="50" t="s">
        <v>7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51</v>
      </c>
      <c r="C123" s="1"/>
      <c r="D123" s="1"/>
      <c r="E123" s="50" t="s">
        <v>231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>
      <c r="A124" s="10"/>
      <c r="B124" s="49" t="s">
        <v>53</v>
      </c>
      <c r="C124" s="1"/>
      <c r="D124" s="1"/>
      <c r="E124" s="50" t="s">
        <v>232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thickBot="1">
      <c r="A125" s="10"/>
      <c r="B125" s="51" t="s">
        <v>55</v>
      </c>
      <c r="C125" s="52"/>
      <c r="D125" s="52"/>
      <c r="E125" s="53" t="s">
        <v>56</v>
      </c>
      <c r="F125" s="52"/>
      <c r="G125" s="52"/>
      <c r="H125" s="54"/>
      <c r="I125" s="52"/>
      <c r="J125" s="54"/>
      <c r="K125" s="52"/>
      <c r="L125" s="52"/>
      <c r="M125" s="13"/>
      <c r="N125" s="2"/>
      <c r="O125" s="2"/>
      <c r="P125" s="2"/>
      <c r="Q125" s="2"/>
    </row>
    <row r="126" thickTop="1">
      <c r="A126" s="10"/>
      <c r="B126" s="41">
        <v>19</v>
      </c>
      <c r="C126" s="42" t="s">
        <v>233</v>
      </c>
      <c r="D126" s="42" t="s">
        <v>7</v>
      </c>
      <c r="E126" s="42" t="s">
        <v>234</v>
      </c>
      <c r="F126" s="42" t="s">
        <v>7</v>
      </c>
      <c r="G126" s="43" t="s">
        <v>116</v>
      </c>
      <c r="H126" s="55">
        <v>44.280000000000001</v>
      </c>
      <c r="I126" s="56">
        <v>0</v>
      </c>
      <c r="J126" s="57">
        <f>ROUND(H126*I126,2)</f>
        <v>0</v>
      </c>
      <c r="K126" s="58">
        <v>0.20999999999999999</v>
      </c>
      <c r="L126" s="59">
        <f>ROUND(J126*1.21,2)</f>
        <v>0</v>
      </c>
      <c r="M126" s="13"/>
      <c r="N126" s="2"/>
      <c r="O126" s="2"/>
      <c r="P126" s="2"/>
      <c r="Q126" s="33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49" t="s">
        <v>49</v>
      </c>
      <c r="C127" s="1"/>
      <c r="D127" s="1"/>
      <c r="E127" s="50" t="s">
        <v>235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>
      <c r="A128" s="10"/>
      <c r="B128" s="49" t="s">
        <v>51</v>
      </c>
      <c r="C128" s="1"/>
      <c r="D128" s="1"/>
      <c r="E128" s="50" t="s">
        <v>236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9" t="s">
        <v>53</v>
      </c>
      <c r="C129" s="1"/>
      <c r="D129" s="1"/>
      <c r="E129" s="50" t="s">
        <v>237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thickBot="1">
      <c r="A130" s="10"/>
      <c r="B130" s="51" t="s">
        <v>55</v>
      </c>
      <c r="C130" s="52"/>
      <c r="D130" s="52"/>
      <c r="E130" s="53" t="s">
        <v>56</v>
      </c>
      <c r="F130" s="52"/>
      <c r="G130" s="52"/>
      <c r="H130" s="54"/>
      <c r="I130" s="52"/>
      <c r="J130" s="54"/>
      <c r="K130" s="52"/>
      <c r="L130" s="52"/>
      <c r="M130" s="13"/>
      <c r="N130" s="2"/>
      <c r="O130" s="2"/>
      <c r="P130" s="2"/>
      <c r="Q130" s="2"/>
    </row>
    <row r="131" thickTop="1">
      <c r="A131" s="10"/>
      <c r="B131" s="41">
        <v>20</v>
      </c>
      <c r="C131" s="42" t="s">
        <v>238</v>
      </c>
      <c r="D131" s="42" t="s">
        <v>7</v>
      </c>
      <c r="E131" s="42" t="s">
        <v>239</v>
      </c>
      <c r="F131" s="42" t="s">
        <v>7</v>
      </c>
      <c r="G131" s="43" t="s">
        <v>116</v>
      </c>
      <c r="H131" s="55">
        <v>84.525000000000006</v>
      </c>
      <c r="I131" s="56">
        <v>0</v>
      </c>
      <c r="J131" s="57">
        <f>ROUND(H131*I131,2)</f>
        <v>0</v>
      </c>
      <c r="K131" s="58">
        <v>0.20999999999999999</v>
      </c>
      <c r="L131" s="59">
        <f>ROUND(J131*1.21,2)</f>
        <v>0</v>
      </c>
      <c r="M131" s="13"/>
      <c r="N131" s="2"/>
      <c r="O131" s="2"/>
      <c r="P131" s="2"/>
      <c r="Q131" s="33">
        <f>IF(ISNUMBER(K131),IF(H131&gt;0,IF(I131&gt;0,J131,0),0),0)</f>
        <v>0</v>
      </c>
      <c r="R131" s="9">
        <f>IF(ISNUMBER(K131)=FALSE,J131,0)</f>
        <v>0</v>
      </c>
    </row>
    <row r="132">
      <c r="A132" s="10"/>
      <c r="B132" s="49" t="s">
        <v>49</v>
      </c>
      <c r="C132" s="1"/>
      <c r="D132" s="1"/>
      <c r="E132" s="50" t="s">
        <v>235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>
      <c r="A133" s="10"/>
      <c r="B133" s="49" t="s">
        <v>51</v>
      </c>
      <c r="C133" s="1"/>
      <c r="D133" s="1"/>
      <c r="E133" s="50" t="s">
        <v>240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>
      <c r="A134" s="10"/>
      <c r="B134" s="49" t="s">
        <v>53</v>
      </c>
      <c r="C134" s="1"/>
      <c r="D134" s="1"/>
      <c r="E134" s="50" t="s">
        <v>241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thickBot="1">
      <c r="A135" s="10"/>
      <c r="B135" s="51" t="s">
        <v>55</v>
      </c>
      <c r="C135" s="52"/>
      <c r="D135" s="52"/>
      <c r="E135" s="53" t="s">
        <v>56</v>
      </c>
      <c r="F135" s="52"/>
      <c r="G135" s="52"/>
      <c r="H135" s="54"/>
      <c r="I135" s="52"/>
      <c r="J135" s="54"/>
      <c r="K135" s="52"/>
      <c r="L135" s="52"/>
      <c r="M135" s="13"/>
      <c r="N135" s="2"/>
      <c r="O135" s="2"/>
      <c r="P135" s="2"/>
      <c r="Q135" s="2"/>
    </row>
    <row r="136" thickTop="1">
      <c r="A136" s="10"/>
      <c r="B136" s="41">
        <v>21</v>
      </c>
      <c r="C136" s="42" t="s">
        <v>242</v>
      </c>
      <c r="D136" s="42" t="s">
        <v>7</v>
      </c>
      <c r="E136" s="42" t="s">
        <v>243</v>
      </c>
      <c r="F136" s="42" t="s">
        <v>7</v>
      </c>
      <c r="G136" s="43" t="s">
        <v>127</v>
      </c>
      <c r="H136" s="55">
        <v>858.70000000000005</v>
      </c>
      <c r="I136" s="56">
        <v>0</v>
      </c>
      <c r="J136" s="57">
        <f>ROUND(H136*I136,2)</f>
        <v>0</v>
      </c>
      <c r="K136" s="58">
        <v>0.20999999999999999</v>
      </c>
      <c r="L136" s="59">
        <f>ROUND(J136*1.21,2)</f>
        <v>0</v>
      </c>
      <c r="M136" s="13"/>
      <c r="N136" s="2"/>
      <c r="O136" s="2"/>
      <c r="P136" s="2"/>
      <c r="Q136" s="33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49" t="s">
        <v>49</v>
      </c>
      <c r="C137" s="1"/>
      <c r="D137" s="1"/>
      <c r="E137" s="50" t="s">
        <v>7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>
      <c r="A138" s="10"/>
      <c r="B138" s="49" t="s">
        <v>51</v>
      </c>
      <c r="C138" s="1"/>
      <c r="D138" s="1"/>
      <c r="E138" s="50" t="s">
        <v>244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>
      <c r="A139" s="10"/>
      <c r="B139" s="49" t="s">
        <v>53</v>
      </c>
      <c r="C139" s="1"/>
      <c r="D139" s="1"/>
      <c r="E139" s="50" t="s">
        <v>245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 thickBot="1">
      <c r="A140" s="10"/>
      <c r="B140" s="51" t="s">
        <v>55</v>
      </c>
      <c r="C140" s="52"/>
      <c r="D140" s="52"/>
      <c r="E140" s="53" t="s">
        <v>56</v>
      </c>
      <c r="F140" s="52"/>
      <c r="G140" s="52"/>
      <c r="H140" s="54"/>
      <c r="I140" s="52"/>
      <c r="J140" s="54"/>
      <c r="K140" s="52"/>
      <c r="L140" s="52"/>
      <c r="M140" s="13"/>
      <c r="N140" s="2"/>
      <c r="O140" s="2"/>
      <c r="P140" s="2"/>
      <c r="Q140" s="2"/>
    </row>
    <row r="141" thickTop="1">
      <c r="A141" s="10"/>
      <c r="B141" s="41">
        <v>22</v>
      </c>
      <c r="C141" s="42" t="s">
        <v>246</v>
      </c>
      <c r="D141" s="42" t="s">
        <v>7</v>
      </c>
      <c r="E141" s="42" t="s">
        <v>247</v>
      </c>
      <c r="F141" s="42" t="s">
        <v>7</v>
      </c>
      <c r="G141" s="43" t="s">
        <v>83</v>
      </c>
      <c r="H141" s="55">
        <v>3</v>
      </c>
      <c r="I141" s="56">
        <v>0</v>
      </c>
      <c r="J141" s="57">
        <f>ROUND(H141*I141,2)</f>
        <v>0</v>
      </c>
      <c r="K141" s="58">
        <v>0.20999999999999999</v>
      </c>
      <c r="L141" s="59">
        <f>ROUND(J141*1.21,2)</f>
        <v>0</v>
      </c>
      <c r="M141" s="13"/>
      <c r="N141" s="2"/>
      <c r="O141" s="2"/>
      <c r="P141" s="2"/>
      <c r="Q141" s="33">
        <f>IF(ISNUMBER(K141),IF(H141&gt;0,IF(I141&gt;0,J141,0),0),0)</f>
        <v>0</v>
      </c>
      <c r="R141" s="9">
        <f>IF(ISNUMBER(K141)=FALSE,J141,0)</f>
        <v>0</v>
      </c>
    </row>
    <row r="142">
      <c r="A142" s="10"/>
      <c r="B142" s="49" t="s">
        <v>49</v>
      </c>
      <c r="C142" s="1"/>
      <c r="D142" s="1"/>
      <c r="E142" s="50" t="s">
        <v>248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>
      <c r="A143" s="10"/>
      <c r="B143" s="49" t="s">
        <v>51</v>
      </c>
      <c r="C143" s="1"/>
      <c r="D143" s="1"/>
      <c r="E143" s="50" t="s">
        <v>249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53</v>
      </c>
      <c r="C144" s="1"/>
      <c r="D144" s="1"/>
      <c r="E144" s="50" t="s">
        <v>250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 thickBot="1">
      <c r="A145" s="10"/>
      <c r="B145" s="51" t="s">
        <v>55</v>
      </c>
      <c r="C145" s="52"/>
      <c r="D145" s="52"/>
      <c r="E145" s="53" t="s">
        <v>56</v>
      </c>
      <c r="F145" s="52"/>
      <c r="G145" s="52"/>
      <c r="H145" s="54"/>
      <c r="I145" s="52"/>
      <c r="J145" s="54"/>
      <c r="K145" s="52"/>
      <c r="L145" s="52"/>
      <c r="M145" s="13"/>
      <c r="N145" s="2"/>
      <c r="O145" s="2"/>
      <c r="P145" s="2"/>
      <c r="Q145" s="2"/>
    </row>
    <row r="146" thickTop="1" thickBot="1" ht="25" customHeight="1">
      <c r="A146" s="10"/>
      <c r="B146" s="1"/>
      <c r="C146" s="60">
        <v>1</v>
      </c>
      <c r="D146" s="1"/>
      <c r="E146" s="60" t="s">
        <v>93</v>
      </c>
      <c r="F146" s="1"/>
      <c r="G146" s="61" t="s">
        <v>86</v>
      </c>
      <c r="H146" s="62">
        <f>J51+J56+J61+J66+J71+J76+J81+J86+J91+J96+J101+J106+J111+J116+J121+J126+J131+J136+J141</f>
        <v>0</v>
      </c>
      <c r="I146" s="61" t="s">
        <v>87</v>
      </c>
      <c r="J146" s="63">
        <f>(L146-H146)</f>
        <v>0</v>
      </c>
      <c r="K146" s="61" t="s">
        <v>88</v>
      </c>
      <c r="L146" s="64">
        <f>ROUND((J51+J56+J61+J66+J71+J76+J81+J86+J91+J96+J101+J106+J111+J116+J121+J126+J131+J136+J141)*1.21,2)</f>
        <v>0</v>
      </c>
      <c r="M146" s="13"/>
      <c r="N146" s="2"/>
      <c r="O146" s="2"/>
      <c r="P146" s="2"/>
      <c r="Q146" s="33">
        <f>0+Q51+Q56+Q61+Q66+Q71+Q76+Q81+Q86+Q91+Q96+Q101+Q106+Q111+Q116+Q121+Q126+Q131+Q136+Q141</f>
        <v>0</v>
      </c>
      <c r="R146" s="9">
        <f>0+R51+R56+R61+R66+R71+R76+R81+R86+R91+R96+R101+R106+R111+R116+R121+R126+R131+R136+R141</f>
        <v>0</v>
      </c>
      <c r="S146" s="65">
        <f>Q146*(1+J146)+R146</f>
        <v>0</v>
      </c>
    </row>
    <row r="147" thickTop="1" thickBot="1" ht="25" customHeight="1">
      <c r="A147" s="10"/>
      <c r="B147" s="66"/>
      <c r="C147" s="66"/>
      <c r="D147" s="66"/>
      <c r="E147" s="66"/>
      <c r="F147" s="66"/>
      <c r="G147" s="67" t="s">
        <v>89</v>
      </c>
      <c r="H147" s="68">
        <f>0+J51+J56+J61+J66+J71+J76+J81+J86+J91+J96+J101+J106+J111+J116+J121+J126+J131+J136+J141</f>
        <v>0</v>
      </c>
      <c r="I147" s="67" t="s">
        <v>90</v>
      </c>
      <c r="J147" s="69">
        <f>0+J146</f>
        <v>0</v>
      </c>
      <c r="K147" s="67" t="s">
        <v>91</v>
      </c>
      <c r="L147" s="70">
        <f>0+L146</f>
        <v>0</v>
      </c>
      <c r="M147" s="13"/>
      <c r="N147" s="2"/>
      <c r="O147" s="2"/>
      <c r="P147" s="2"/>
      <c r="Q147" s="2"/>
    </row>
    <row r="148" ht="40" customHeight="1">
      <c r="A148" s="10"/>
      <c r="B148" s="74" t="s">
        <v>251</v>
      </c>
      <c r="C148" s="1"/>
      <c r="D148" s="1"/>
      <c r="E148" s="1"/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1">
        <v>23</v>
      </c>
      <c r="C149" s="42" t="s">
        <v>252</v>
      </c>
      <c r="D149" s="42" t="s">
        <v>7</v>
      </c>
      <c r="E149" s="42" t="s">
        <v>253</v>
      </c>
      <c r="F149" s="42" t="s">
        <v>7</v>
      </c>
      <c r="G149" s="43" t="s">
        <v>127</v>
      </c>
      <c r="H149" s="44">
        <v>390</v>
      </c>
      <c r="I149" s="45">
        <v>0</v>
      </c>
      <c r="J149" s="46">
        <f>ROUND(H149*I149,2)</f>
        <v>0</v>
      </c>
      <c r="K149" s="47">
        <v>0.20999999999999999</v>
      </c>
      <c r="L149" s="48">
        <f>ROUND(J149*1.21,2)</f>
        <v>0</v>
      </c>
      <c r="M149" s="13"/>
      <c r="N149" s="2"/>
      <c r="O149" s="2"/>
      <c r="P149" s="2"/>
      <c r="Q149" s="33">
        <f>IF(ISNUMBER(K149),IF(H149&gt;0,IF(I149&gt;0,J149,0),0),0)</f>
        <v>0</v>
      </c>
      <c r="R149" s="9">
        <f>IF(ISNUMBER(K149)=FALSE,J149,0)</f>
        <v>0</v>
      </c>
    </row>
    <row r="150">
      <c r="A150" s="10"/>
      <c r="B150" s="49" t="s">
        <v>49</v>
      </c>
      <c r="C150" s="1"/>
      <c r="D150" s="1"/>
      <c r="E150" s="50" t="s">
        <v>254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>
      <c r="A151" s="10"/>
      <c r="B151" s="49" t="s">
        <v>51</v>
      </c>
      <c r="C151" s="1"/>
      <c r="D151" s="1"/>
      <c r="E151" s="50" t="s">
        <v>255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>
      <c r="A152" s="10"/>
      <c r="B152" s="49" t="s">
        <v>53</v>
      </c>
      <c r="C152" s="1"/>
      <c r="D152" s="1"/>
      <c r="E152" s="50" t="s">
        <v>256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 thickBot="1">
      <c r="A153" s="10"/>
      <c r="B153" s="51" t="s">
        <v>55</v>
      </c>
      <c r="C153" s="52"/>
      <c r="D153" s="52"/>
      <c r="E153" s="53" t="s">
        <v>56</v>
      </c>
      <c r="F153" s="52"/>
      <c r="G153" s="52"/>
      <c r="H153" s="54"/>
      <c r="I153" s="52"/>
      <c r="J153" s="54"/>
      <c r="K153" s="52"/>
      <c r="L153" s="52"/>
      <c r="M153" s="13"/>
      <c r="N153" s="2"/>
      <c r="O153" s="2"/>
      <c r="P153" s="2"/>
      <c r="Q153" s="2"/>
    </row>
    <row r="154" thickTop="1">
      <c r="A154" s="10"/>
      <c r="B154" s="41">
        <v>24</v>
      </c>
      <c r="C154" s="42" t="s">
        <v>257</v>
      </c>
      <c r="D154" s="42" t="s">
        <v>7</v>
      </c>
      <c r="E154" s="42" t="s">
        <v>258</v>
      </c>
      <c r="F154" s="42" t="s">
        <v>7</v>
      </c>
      <c r="G154" s="43" t="s">
        <v>141</v>
      </c>
      <c r="H154" s="55">
        <v>110</v>
      </c>
      <c r="I154" s="56">
        <v>0</v>
      </c>
      <c r="J154" s="57">
        <f>ROUND(H154*I154,2)</f>
        <v>0</v>
      </c>
      <c r="K154" s="58">
        <v>0.20999999999999999</v>
      </c>
      <c r="L154" s="59">
        <f>ROUND(J154*1.21,2)</f>
        <v>0</v>
      </c>
      <c r="M154" s="13"/>
      <c r="N154" s="2"/>
      <c r="O154" s="2"/>
      <c r="P154" s="2"/>
      <c r="Q154" s="33">
        <f>IF(ISNUMBER(K154),IF(H154&gt;0,IF(I154&gt;0,J154,0),0),0)</f>
        <v>0</v>
      </c>
      <c r="R154" s="9">
        <f>IF(ISNUMBER(K154)=FALSE,J154,0)</f>
        <v>0</v>
      </c>
    </row>
    <row r="155">
      <c r="A155" s="10"/>
      <c r="B155" s="49" t="s">
        <v>49</v>
      </c>
      <c r="C155" s="1"/>
      <c r="D155" s="1"/>
      <c r="E155" s="50" t="s">
        <v>259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>
      <c r="A156" s="10"/>
      <c r="B156" s="49" t="s">
        <v>51</v>
      </c>
      <c r="C156" s="1"/>
      <c r="D156" s="1"/>
      <c r="E156" s="50" t="s">
        <v>260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>
      <c r="A157" s="10"/>
      <c r="B157" s="49" t="s">
        <v>53</v>
      </c>
      <c r="C157" s="1"/>
      <c r="D157" s="1"/>
      <c r="E157" s="50" t="s">
        <v>261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 thickBot="1">
      <c r="A158" s="10"/>
      <c r="B158" s="51" t="s">
        <v>55</v>
      </c>
      <c r="C158" s="52"/>
      <c r="D158" s="52"/>
      <c r="E158" s="53" t="s">
        <v>56</v>
      </c>
      <c r="F158" s="52"/>
      <c r="G158" s="52"/>
      <c r="H158" s="54"/>
      <c r="I158" s="52"/>
      <c r="J158" s="54"/>
      <c r="K158" s="52"/>
      <c r="L158" s="52"/>
      <c r="M158" s="13"/>
      <c r="N158" s="2"/>
      <c r="O158" s="2"/>
      <c r="P158" s="2"/>
      <c r="Q158" s="2"/>
    </row>
    <row r="159" thickTop="1">
      <c r="A159" s="10"/>
      <c r="B159" s="41">
        <v>25</v>
      </c>
      <c r="C159" s="42" t="s">
        <v>262</v>
      </c>
      <c r="D159" s="42" t="s">
        <v>7</v>
      </c>
      <c r="E159" s="42" t="s">
        <v>263</v>
      </c>
      <c r="F159" s="42" t="s">
        <v>7</v>
      </c>
      <c r="G159" s="43" t="s">
        <v>127</v>
      </c>
      <c r="H159" s="55">
        <v>2128.8000000000002</v>
      </c>
      <c r="I159" s="56">
        <v>0</v>
      </c>
      <c r="J159" s="57">
        <f>ROUND(H159*I159,2)</f>
        <v>0</v>
      </c>
      <c r="K159" s="58">
        <v>0.20999999999999999</v>
      </c>
      <c r="L159" s="59">
        <f>ROUND(J159*1.21,2)</f>
        <v>0</v>
      </c>
      <c r="M159" s="13"/>
      <c r="N159" s="2"/>
      <c r="O159" s="2"/>
      <c r="P159" s="2"/>
      <c r="Q159" s="33">
        <f>IF(ISNUMBER(K159),IF(H159&gt;0,IF(I159&gt;0,J159,0),0),0)</f>
        <v>0</v>
      </c>
      <c r="R159" s="9">
        <f>IF(ISNUMBER(K159)=FALSE,J159,0)</f>
        <v>0</v>
      </c>
    </row>
    <row r="160">
      <c r="A160" s="10"/>
      <c r="B160" s="49" t="s">
        <v>49</v>
      </c>
      <c r="C160" s="1"/>
      <c r="D160" s="1"/>
      <c r="E160" s="50" t="s">
        <v>264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>
      <c r="A161" s="10"/>
      <c r="B161" s="49" t="s">
        <v>51</v>
      </c>
      <c r="C161" s="1"/>
      <c r="D161" s="1"/>
      <c r="E161" s="50" t="s">
        <v>265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>
      <c r="A162" s="10"/>
      <c r="B162" s="49" t="s">
        <v>53</v>
      </c>
      <c r="C162" s="1"/>
      <c r="D162" s="1"/>
      <c r="E162" s="50" t="s">
        <v>266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 thickBot="1">
      <c r="A163" s="10"/>
      <c r="B163" s="51" t="s">
        <v>55</v>
      </c>
      <c r="C163" s="52"/>
      <c r="D163" s="52"/>
      <c r="E163" s="53" t="s">
        <v>56</v>
      </c>
      <c r="F163" s="52"/>
      <c r="G163" s="52"/>
      <c r="H163" s="54"/>
      <c r="I163" s="52"/>
      <c r="J163" s="54"/>
      <c r="K163" s="52"/>
      <c r="L163" s="52"/>
      <c r="M163" s="13"/>
      <c r="N163" s="2"/>
      <c r="O163" s="2"/>
      <c r="P163" s="2"/>
      <c r="Q163" s="2"/>
    </row>
    <row r="164" thickTop="1" thickBot="1" ht="25" customHeight="1">
      <c r="A164" s="10"/>
      <c r="B164" s="1"/>
      <c r="C164" s="60">
        <v>2</v>
      </c>
      <c r="D164" s="1"/>
      <c r="E164" s="60" t="s">
        <v>160</v>
      </c>
      <c r="F164" s="1"/>
      <c r="G164" s="61" t="s">
        <v>86</v>
      </c>
      <c r="H164" s="62">
        <f>J149+J154+J159</f>
        <v>0</v>
      </c>
      <c r="I164" s="61" t="s">
        <v>87</v>
      </c>
      <c r="J164" s="63">
        <f>(L164-H164)</f>
        <v>0</v>
      </c>
      <c r="K164" s="61" t="s">
        <v>88</v>
      </c>
      <c r="L164" s="64">
        <f>ROUND((J149+J154+J159)*1.21,2)</f>
        <v>0</v>
      </c>
      <c r="M164" s="13"/>
      <c r="N164" s="2"/>
      <c r="O164" s="2"/>
      <c r="P164" s="2"/>
      <c r="Q164" s="33">
        <f>0+Q149+Q154+Q159</f>
        <v>0</v>
      </c>
      <c r="R164" s="9">
        <f>0+R149+R154+R159</f>
        <v>0</v>
      </c>
      <c r="S164" s="65">
        <f>Q164*(1+J164)+R164</f>
        <v>0</v>
      </c>
    </row>
    <row r="165" thickTop="1" thickBot="1" ht="25" customHeight="1">
      <c r="A165" s="10"/>
      <c r="B165" s="66"/>
      <c r="C165" s="66"/>
      <c r="D165" s="66"/>
      <c r="E165" s="66"/>
      <c r="F165" s="66"/>
      <c r="G165" s="67" t="s">
        <v>89</v>
      </c>
      <c r="H165" s="68">
        <f>0+J149+J154+J159</f>
        <v>0</v>
      </c>
      <c r="I165" s="67" t="s">
        <v>90</v>
      </c>
      <c r="J165" s="69">
        <f>0+J164</f>
        <v>0</v>
      </c>
      <c r="K165" s="67" t="s">
        <v>91</v>
      </c>
      <c r="L165" s="70">
        <f>0+L164</f>
        <v>0</v>
      </c>
      <c r="M165" s="13"/>
      <c r="N165" s="2"/>
      <c r="O165" s="2"/>
      <c r="P165" s="2"/>
      <c r="Q165" s="2"/>
    </row>
    <row r="166" ht="40" customHeight="1">
      <c r="A166" s="10"/>
      <c r="B166" s="74" t="s">
        <v>267</v>
      </c>
      <c r="C166" s="1"/>
      <c r="D166" s="1"/>
      <c r="E166" s="1"/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1">
        <v>26</v>
      </c>
      <c r="C167" s="42" t="s">
        <v>268</v>
      </c>
      <c r="D167" s="42" t="s">
        <v>7</v>
      </c>
      <c r="E167" s="42" t="s">
        <v>269</v>
      </c>
      <c r="F167" s="42" t="s">
        <v>7</v>
      </c>
      <c r="G167" s="43" t="s">
        <v>116</v>
      </c>
      <c r="H167" s="44">
        <v>0.75</v>
      </c>
      <c r="I167" s="45">
        <v>0</v>
      </c>
      <c r="J167" s="46">
        <f>ROUND(H167*I167,2)</f>
        <v>0</v>
      </c>
      <c r="K167" s="47">
        <v>0.20999999999999999</v>
      </c>
      <c r="L167" s="48">
        <f>ROUND(J167*1.21,2)</f>
        <v>0</v>
      </c>
      <c r="M167" s="13"/>
      <c r="N167" s="2"/>
      <c r="O167" s="2"/>
      <c r="P167" s="2"/>
      <c r="Q167" s="33">
        <f>IF(ISNUMBER(K167),IF(H167&gt;0,IF(I167&gt;0,J167,0),0),0)</f>
        <v>0</v>
      </c>
      <c r="R167" s="9">
        <f>IF(ISNUMBER(K167)=FALSE,J167,0)</f>
        <v>0</v>
      </c>
    </row>
    <row r="168">
      <c r="A168" s="10"/>
      <c r="B168" s="49" t="s">
        <v>49</v>
      </c>
      <c r="C168" s="1"/>
      <c r="D168" s="1"/>
      <c r="E168" s="50" t="s">
        <v>270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51</v>
      </c>
      <c r="C169" s="1"/>
      <c r="D169" s="1"/>
      <c r="E169" s="50" t="s">
        <v>271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>
      <c r="A170" s="10"/>
      <c r="B170" s="49" t="s">
        <v>53</v>
      </c>
      <c r="C170" s="1"/>
      <c r="D170" s="1"/>
      <c r="E170" s="50" t="s">
        <v>272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thickBot="1">
      <c r="A171" s="10"/>
      <c r="B171" s="51" t="s">
        <v>55</v>
      </c>
      <c r="C171" s="52"/>
      <c r="D171" s="52"/>
      <c r="E171" s="53" t="s">
        <v>56</v>
      </c>
      <c r="F171" s="52"/>
      <c r="G171" s="52"/>
      <c r="H171" s="54"/>
      <c r="I171" s="52"/>
      <c r="J171" s="54"/>
      <c r="K171" s="52"/>
      <c r="L171" s="52"/>
      <c r="M171" s="13"/>
      <c r="N171" s="2"/>
      <c r="O171" s="2"/>
      <c r="P171" s="2"/>
      <c r="Q171" s="2"/>
    </row>
    <row r="172" thickTop="1">
      <c r="A172" s="10"/>
      <c r="B172" s="41">
        <v>27</v>
      </c>
      <c r="C172" s="42" t="s">
        <v>273</v>
      </c>
      <c r="D172" s="42" t="s">
        <v>7</v>
      </c>
      <c r="E172" s="42" t="s">
        <v>274</v>
      </c>
      <c r="F172" s="42" t="s">
        <v>7</v>
      </c>
      <c r="G172" s="43" t="s">
        <v>116</v>
      </c>
      <c r="H172" s="55">
        <v>8.8249999999999993</v>
      </c>
      <c r="I172" s="56">
        <v>0</v>
      </c>
      <c r="J172" s="57">
        <f>ROUND(H172*I172,2)</f>
        <v>0</v>
      </c>
      <c r="K172" s="58">
        <v>0.20999999999999999</v>
      </c>
      <c r="L172" s="59">
        <f>ROUND(J172*1.21,2)</f>
        <v>0</v>
      </c>
      <c r="M172" s="13"/>
      <c r="N172" s="2"/>
      <c r="O172" s="2"/>
      <c r="P172" s="2"/>
      <c r="Q172" s="33">
        <f>IF(ISNUMBER(K172),IF(H172&gt;0,IF(I172&gt;0,J172,0),0),0)</f>
        <v>0</v>
      </c>
      <c r="R172" s="9">
        <f>IF(ISNUMBER(K172)=FALSE,J172,0)</f>
        <v>0</v>
      </c>
    </row>
    <row r="173">
      <c r="A173" s="10"/>
      <c r="B173" s="49" t="s">
        <v>49</v>
      </c>
      <c r="C173" s="1"/>
      <c r="D173" s="1"/>
      <c r="E173" s="50" t="s">
        <v>275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>
      <c r="A174" s="10"/>
      <c r="B174" s="49" t="s">
        <v>51</v>
      </c>
      <c r="C174" s="1"/>
      <c r="D174" s="1"/>
      <c r="E174" s="50" t="s">
        <v>276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>
      <c r="A175" s="10"/>
      <c r="B175" s="49" t="s">
        <v>53</v>
      </c>
      <c r="C175" s="1"/>
      <c r="D175" s="1"/>
      <c r="E175" s="50" t="s">
        <v>277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 thickBot="1">
      <c r="A176" s="10"/>
      <c r="B176" s="51" t="s">
        <v>55</v>
      </c>
      <c r="C176" s="52"/>
      <c r="D176" s="52"/>
      <c r="E176" s="53" t="s">
        <v>56</v>
      </c>
      <c r="F176" s="52"/>
      <c r="G176" s="52"/>
      <c r="H176" s="54"/>
      <c r="I176" s="52"/>
      <c r="J176" s="54"/>
      <c r="K176" s="52"/>
      <c r="L176" s="52"/>
      <c r="M176" s="13"/>
      <c r="N176" s="2"/>
      <c r="O176" s="2"/>
      <c r="P176" s="2"/>
      <c r="Q176" s="2"/>
    </row>
    <row r="177" thickTop="1">
      <c r="A177" s="10"/>
      <c r="B177" s="41">
        <v>28</v>
      </c>
      <c r="C177" s="42" t="s">
        <v>278</v>
      </c>
      <c r="D177" s="42" t="s">
        <v>7</v>
      </c>
      <c r="E177" s="42" t="s">
        <v>279</v>
      </c>
      <c r="F177" s="42" t="s">
        <v>7</v>
      </c>
      <c r="G177" s="43" t="s">
        <v>116</v>
      </c>
      <c r="H177" s="55">
        <v>4.6799999999999997</v>
      </c>
      <c r="I177" s="56">
        <v>0</v>
      </c>
      <c r="J177" s="57">
        <f>ROUND(H177*I177,2)</f>
        <v>0</v>
      </c>
      <c r="K177" s="58">
        <v>0.20999999999999999</v>
      </c>
      <c r="L177" s="59">
        <f>ROUND(J177*1.21,2)</f>
        <v>0</v>
      </c>
      <c r="M177" s="13"/>
      <c r="N177" s="2"/>
      <c r="O177" s="2"/>
      <c r="P177" s="2"/>
      <c r="Q177" s="33">
        <f>IF(ISNUMBER(K177),IF(H177&gt;0,IF(I177&gt;0,J177,0),0),0)</f>
        <v>0</v>
      </c>
      <c r="R177" s="9">
        <f>IF(ISNUMBER(K177)=FALSE,J177,0)</f>
        <v>0</v>
      </c>
    </row>
    <row r="178">
      <c r="A178" s="10"/>
      <c r="B178" s="49" t="s">
        <v>49</v>
      </c>
      <c r="C178" s="1"/>
      <c r="D178" s="1"/>
      <c r="E178" s="50" t="s">
        <v>280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>
      <c r="A179" s="10"/>
      <c r="B179" s="49" t="s">
        <v>51</v>
      </c>
      <c r="C179" s="1"/>
      <c r="D179" s="1"/>
      <c r="E179" s="50" t="s">
        <v>281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>
      <c r="A180" s="10"/>
      <c r="B180" s="49" t="s">
        <v>53</v>
      </c>
      <c r="C180" s="1"/>
      <c r="D180" s="1"/>
      <c r="E180" s="50" t="s">
        <v>282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thickBot="1">
      <c r="A181" s="10"/>
      <c r="B181" s="51" t="s">
        <v>55</v>
      </c>
      <c r="C181" s="52"/>
      <c r="D181" s="52"/>
      <c r="E181" s="53" t="s">
        <v>56</v>
      </c>
      <c r="F181" s="52"/>
      <c r="G181" s="52"/>
      <c r="H181" s="54"/>
      <c r="I181" s="52"/>
      <c r="J181" s="54"/>
      <c r="K181" s="52"/>
      <c r="L181" s="52"/>
      <c r="M181" s="13"/>
      <c r="N181" s="2"/>
      <c r="O181" s="2"/>
      <c r="P181" s="2"/>
      <c r="Q181" s="2"/>
    </row>
    <row r="182" thickTop="1">
      <c r="A182" s="10"/>
      <c r="B182" s="41">
        <v>29</v>
      </c>
      <c r="C182" s="42" t="s">
        <v>283</v>
      </c>
      <c r="D182" s="42" t="s">
        <v>7</v>
      </c>
      <c r="E182" s="42" t="s">
        <v>284</v>
      </c>
      <c r="F182" s="42" t="s">
        <v>7</v>
      </c>
      <c r="G182" s="43" t="s">
        <v>116</v>
      </c>
      <c r="H182" s="55">
        <v>1</v>
      </c>
      <c r="I182" s="56">
        <v>0</v>
      </c>
      <c r="J182" s="57">
        <f>ROUND(H182*I182,2)</f>
        <v>0</v>
      </c>
      <c r="K182" s="58">
        <v>0.20999999999999999</v>
      </c>
      <c r="L182" s="59">
        <f>ROUND(J182*1.21,2)</f>
        <v>0</v>
      </c>
      <c r="M182" s="13"/>
      <c r="N182" s="2"/>
      <c r="O182" s="2"/>
      <c r="P182" s="2"/>
      <c r="Q182" s="33">
        <f>IF(ISNUMBER(K182),IF(H182&gt;0,IF(I182&gt;0,J182,0),0),0)</f>
        <v>0</v>
      </c>
      <c r="R182" s="9">
        <f>IF(ISNUMBER(K182)=FALSE,J182,0)</f>
        <v>0</v>
      </c>
    </row>
    <row r="183">
      <c r="A183" s="10"/>
      <c r="B183" s="49" t="s">
        <v>49</v>
      </c>
      <c r="C183" s="1"/>
      <c r="D183" s="1"/>
      <c r="E183" s="50" t="s">
        <v>285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>
      <c r="A184" s="10"/>
      <c r="B184" s="49" t="s">
        <v>51</v>
      </c>
      <c r="C184" s="1"/>
      <c r="D184" s="1"/>
      <c r="E184" s="50" t="s">
        <v>286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>
      <c r="A185" s="10"/>
      <c r="B185" s="49" t="s">
        <v>53</v>
      </c>
      <c r="C185" s="1"/>
      <c r="D185" s="1"/>
      <c r="E185" s="50" t="s">
        <v>287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thickBot="1">
      <c r="A186" s="10"/>
      <c r="B186" s="51" t="s">
        <v>55</v>
      </c>
      <c r="C186" s="52"/>
      <c r="D186" s="52"/>
      <c r="E186" s="53" t="s">
        <v>56</v>
      </c>
      <c r="F186" s="52"/>
      <c r="G186" s="52"/>
      <c r="H186" s="54"/>
      <c r="I186" s="52"/>
      <c r="J186" s="54"/>
      <c r="K186" s="52"/>
      <c r="L186" s="52"/>
      <c r="M186" s="13"/>
      <c r="N186" s="2"/>
      <c r="O186" s="2"/>
      <c r="P186" s="2"/>
      <c r="Q186" s="2"/>
    </row>
    <row r="187" thickTop="1">
      <c r="A187" s="10"/>
      <c r="B187" s="41">
        <v>30</v>
      </c>
      <c r="C187" s="42" t="s">
        <v>288</v>
      </c>
      <c r="D187" s="42" t="s">
        <v>7</v>
      </c>
      <c r="E187" s="42" t="s">
        <v>289</v>
      </c>
      <c r="F187" s="42" t="s">
        <v>7</v>
      </c>
      <c r="G187" s="43" t="s">
        <v>116</v>
      </c>
      <c r="H187" s="55">
        <v>0.47999999999999998</v>
      </c>
      <c r="I187" s="56">
        <v>0</v>
      </c>
      <c r="J187" s="57">
        <f>ROUND(H187*I187,2)</f>
        <v>0</v>
      </c>
      <c r="K187" s="58">
        <v>0.20999999999999999</v>
      </c>
      <c r="L187" s="59">
        <f>ROUND(J187*1.21,2)</f>
        <v>0</v>
      </c>
      <c r="M187" s="13"/>
      <c r="N187" s="2"/>
      <c r="O187" s="2"/>
      <c r="P187" s="2"/>
      <c r="Q187" s="33">
        <f>IF(ISNUMBER(K187),IF(H187&gt;0,IF(I187&gt;0,J187,0),0),0)</f>
        <v>0</v>
      </c>
      <c r="R187" s="9">
        <f>IF(ISNUMBER(K187)=FALSE,J187,0)</f>
        <v>0</v>
      </c>
    </row>
    <row r="188">
      <c r="A188" s="10"/>
      <c r="B188" s="49" t="s">
        <v>49</v>
      </c>
      <c r="C188" s="1"/>
      <c r="D188" s="1"/>
      <c r="E188" s="50" t="s">
        <v>290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>
      <c r="A189" s="10"/>
      <c r="B189" s="49" t="s">
        <v>51</v>
      </c>
      <c r="C189" s="1"/>
      <c r="D189" s="1"/>
      <c r="E189" s="50" t="s">
        <v>291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>
      <c r="A190" s="10"/>
      <c r="B190" s="49" t="s">
        <v>53</v>
      </c>
      <c r="C190" s="1"/>
      <c r="D190" s="1"/>
      <c r="E190" s="50" t="s">
        <v>292</v>
      </c>
      <c r="F190" s="1"/>
      <c r="G190" s="1"/>
      <c r="H190" s="40"/>
      <c r="I190" s="1"/>
      <c r="J190" s="40"/>
      <c r="K190" s="1"/>
      <c r="L190" s="1"/>
      <c r="M190" s="13"/>
      <c r="N190" s="2"/>
      <c r="O190" s="2"/>
      <c r="P190" s="2"/>
      <c r="Q190" s="2"/>
    </row>
    <row r="191" thickBot="1">
      <c r="A191" s="10"/>
      <c r="B191" s="51" t="s">
        <v>55</v>
      </c>
      <c r="C191" s="52"/>
      <c r="D191" s="52"/>
      <c r="E191" s="53" t="s">
        <v>56</v>
      </c>
      <c r="F191" s="52"/>
      <c r="G191" s="52"/>
      <c r="H191" s="54"/>
      <c r="I191" s="52"/>
      <c r="J191" s="54"/>
      <c r="K191" s="52"/>
      <c r="L191" s="52"/>
      <c r="M191" s="13"/>
      <c r="N191" s="2"/>
      <c r="O191" s="2"/>
      <c r="P191" s="2"/>
      <c r="Q191" s="2"/>
    </row>
    <row r="192" thickTop="1" thickBot="1" ht="25" customHeight="1">
      <c r="A192" s="10"/>
      <c r="B192" s="1"/>
      <c r="C192" s="60">
        <v>4</v>
      </c>
      <c r="D192" s="1"/>
      <c r="E192" s="60" t="s">
        <v>161</v>
      </c>
      <c r="F192" s="1"/>
      <c r="G192" s="61" t="s">
        <v>86</v>
      </c>
      <c r="H192" s="62">
        <f>J167+J172+J177+J182+J187</f>
        <v>0</v>
      </c>
      <c r="I192" s="61" t="s">
        <v>87</v>
      </c>
      <c r="J192" s="63">
        <f>(L192-H192)</f>
        <v>0</v>
      </c>
      <c r="K192" s="61" t="s">
        <v>88</v>
      </c>
      <c r="L192" s="64">
        <f>ROUND((J167+J172+J177+J182+J187)*1.21,2)</f>
        <v>0</v>
      </c>
      <c r="M192" s="13"/>
      <c r="N192" s="2"/>
      <c r="O192" s="2"/>
      <c r="P192" s="2"/>
      <c r="Q192" s="33">
        <f>0+Q167+Q172+Q177+Q182+Q187</f>
        <v>0</v>
      </c>
      <c r="R192" s="9">
        <f>0+R167+R172+R177+R182+R187</f>
        <v>0</v>
      </c>
      <c r="S192" s="65">
        <f>Q192*(1+J192)+R192</f>
        <v>0</v>
      </c>
    </row>
    <row r="193" thickTop="1" thickBot="1" ht="25" customHeight="1">
      <c r="A193" s="10"/>
      <c r="B193" s="66"/>
      <c r="C193" s="66"/>
      <c r="D193" s="66"/>
      <c r="E193" s="66"/>
      <c r="F193" s="66"/>
      <c r="G193" s="67" t="s">
        <v>89</v>
      </c>
      <c r="H193" s="68">
        <f>0+J167+J172+J177+J182+J187</f>
        <v>0</v>
      </c>
      <c r="I193" s="67" t="s">
        <v>90</v>
      </c>
      <c r="J193" s="69">
        <f>0+J192</f>
        <v>0</v>
      </c>
      <c r="K193" s="67" t="s">
        <v>91</v>
      </c>
      <c r="L193" s="70">
        <f>0+L192</f>
        <v>0</v>
      </c>
      <c r="M193" s="13"/>
      <c r="N193" s="2"/>
      <c r="O193" s="2"/>
      <c r="P193" s="2"/>
      <c r="Q193" s="2"/>
    </row>
    <row r="194" ht="40" customHeight="1">
      <c r="A194" s="10"/>
      <c r="B194" s="74" t="s">
        <v>293</v>
      </c>
      <c r="C194" s="1"/>
      <c r="D194" s="1"/>
      <c r="E194" s="1"/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>
      <c r="A195" s="10"/>
      <c r="B195" s="41">
        <v>31</v>
      </c>
      <c r="C195" s="42" t="s">
        <v>294</v>
      </c>
      <c r="D195" s="42" t="s">
        <v>46</v>
      </c>
      <c r="E195" s="42" t="s">
        <v>295</v>
      </c>
      <c r="F195" s="42" t="s">
        <v>7</v>
      </c>
      <c r="G195" s="43" t="s">
        <v>127</v>
      </c>
      <c r="H195" s="44">
        <v>1504.2</v>
      </c>
      <c r="I195" s="45">
        <v>0</v>
      </c>
      <c r="J195" s="46">
        <f>ROUND(H195*I195,2)</f>
        <v>0</v>
      </c>
      <c r="K195" s="47">
        <v>0.20999999999999999</v>
      </c>
      <c r="L195" s="48">
        <f>ROUND(J195*1.21,2)</f>
        <v>0</v>
      </c>
      <c r="M195" s="13"/>
      <c r="N195" s="2"/>
      <c r="O195" s="2"/>
      <c r="P195" s="2"/>
      <c r="Q195" s="33">
        <f>IF(ISNUMBER(K195),IF(H195&gt;0,IF(I195&gt;0,J195,0),0),0)</f>
        <v>0</v>
      </c>
      <c r="R195" s="9">
        <f>IF(ISNUMBER(K195)=FALSE,J195,0)</f>
        <v>0</v>
      </c>
    </row>
    <row r="196">
      <c r="A196" s="10"/>
      <c r="B196" s="49" t="s">
        <v>49</v>
      </c>
      <c r="C196" s="1"/>
      <c r="D196" s="1"/>
      <c r="E196" s="50" t="s">
        <v>296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>
      <c r="A197" s="10"/>
      <c r="B197" s="49" t="s">
        <v>51</v>
      </c>
      <c r="C197" s="1"/>
      <c r="D197" s="1"/>
      <c r="E197" s="50" t="s">
        <v>297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>
      <c r="A198" s="10"/>
      <c r="B198" s="49" t="s">
        <v>53</v>
      </c>
      <c r="C198" s="1"/>
      <c r="D198" s="1"/>
      <c r="E198" s="50" t="s">
        <v>298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thickBot="1">
      <c r="A199" s="10"/>
      <c r="B199" s="51" t="s">
        <v>55</v>
      </c>
      <c r="C199" s="52"/>
      <c r="D199" s="52"/>
      <c r="E199" s="53" t="s">
        <v>56</v>
      </c>
      <c r="F199" s="52"/>
      <c r="G199" s="52"/>
      <c r="H199" s="54"/>
      <c r="I199" s="52"/>
      <c r="J199" s="54"/>
      <c r="K199" s="52"/>
      <c r="L199" s="52"/>
      <c r="M199" s="13"/>
      <c r="N199" s="2"/>
      <c r="O199" s="2"/>
      <c r="P199" s="2"/>
      <c r="Q199" s="2"/>
    </row>
    <row r="200" thickTop="1">
      <c r="A200" s="10"/>
      <c r="B200" s="41">
        <v>32</v>
      </c>
      <c r="C200" s="42" t="s">
        <v>294</v>
      </c>
      <c r="D200" s="42" t="s">
        <v>57</v>
      </c>
      <c r="E200" s="42" t="s">
        <v>295</v>
      </c>
      <c r="F200" s="42" t="s">
        <v>7</v>
      </c>
      <c r="G200" s="43" t="s">
        <v>127</v>
      </c>
      <c r="H200" s="55">
        <v>278.5</v>
      </c>
      <c r="I200" s="56">
        <v>0</v>
      </c>
      <c r="J200" s="57">
        <f>ROUND(H200*I200,2)</f>
        <v>0</v>
      </c>
      <c r="K200" s="58">
        <v>0.20999999999999999</v>
      </c>
      <c r="L200" s="59">
        <f>ROUND(J200*1.21,2)</f>
        <v>0</v>
      </c>
      <c r="M200" s="13"/>
      <c r="N200" s="2"/>
      <c r="O200" s="2"/>
      <c r="P200" s="2"/>
      <c r="Q200" s="33">
        <f>IF(ISNUMBER(K200),IF(H200&gt;0,IF(I200&gt;0,J200,0),0),0)</f>
        <v>0</v>
      </c>
      <c r="R200" s="9">
        <f>IF(ISNUMBER(K200)=FALSE,J200,0)</f>
        <v>0</v>
      </c>
    </row>
    <row r="201">
      <c r="A201" s="10"/>
      <c r="B201" s="49" t="s">
        <v>49</v>
      </c>
      <c r="C201" s="1"/>
      <c r="D201" s="1"/>
      <c r="E201" s="50" t="s">
        <v>299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>
      <c r="A202" s="10"/>
      <c r="B202" s="49" t="s">
        <v>51</v>
      </c>
      <c r="C202" s="1"/>
      <c r="D202" s="1"/>
      <c r="E202" s="50" t="s">
        <v>300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>
      <c r="A203" s="10"/>
      <c r="B203" s="49" t="s">
        <v>53</v>
      </c>
      <c r="C203" s="1"/>
      <c r="D203" s="1"/>
      <c r="E203" s="50" t="s">
        <v>298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 thickBot="1">
      <c r="A204" s="10"/>
      <c r="B204" s="51" t="s">
        <v>55</v>
      </c>
      <c r="C204" s="52"/>
      <c r="D204" s="52"/>
      <c r="E204" s="53" t="s">
        <v>56</v>
      </c>
      <c r="F204" s="52"/>
      <c r="G204" s="52"/>
      <c r="H204" s="54"/>
      <c r="I204" s="52"/>
      <c r="J204" s="54"/>
      <c r="K204" s="52"/>
      <c r="L204" s="52"/>
      <c r="M204" s="13"/>
      <c r="N204" s="2"/>
      <c r="O204" s="2"/>
      <c r="P204" s="2"/>
      <c r="Q204" s="2"/>
    </row>
    <row r="205" thickTop="1">
      <c r="A205" s="10"/>
      <c r="B205" s="41">
        <v>33</v>
      </c>
      <c r="C205" s="42" t="s">
        <v>294</v>
      </c>
      <c r="D205" s="42" t="s">
        <v>96</v>
      </c>
      <c r="E205" s="42" t="s">
        <v>295</v>
      </c>
      <c r="F205" s="42" t="s">
        <v>7</v>
      </c>
      <c r="G205" s="43" t="s">
        <v>127</v>
      </c>
      <c r="H205" s="55">
        <v>1543.3</v>
      </c>
      <c r="I205" s="56">
        <v>0</v>
      </c>
      <c r="J205" s="57">
        <f>ROUND(H205*I205,2)</f>
        <v>0</v>
      </c>
      <c r="K205" s="58">
        <v>0.20999999999999999</v>
      </c>
      <c r="L205" s="59">
        <f>ROUND(J205*1.21,2)</f>
        <v>0</v>
      </c>
      <c r="M205" s="13"/>
      <c r="N205" s="2"/>
      <c r="O205" s="2"/>
      <c r="P205" s="2"/>
      <c r="Q205" s="33">
        <f>IF(ISNUMBER(K205),IF(H205&gt;0,IF(I205&gt;0,J205,0),0),0)</f>
        <v>0</v>
      </c>
      <c r="R205" s="9">
        <f>IF(ISNUMBER(K205)=FALSE,J205,0)</f>
        <v>0</v>
      </c>
    </row>
    <row r="206">
      <c r="A206" s="10"/>
      <c r="B206" s="49" t="s">
        <v>49</v>
      </c>
      <c r="C206" s="1"/>
      <c r="D206" s="1"/>
      <c r="E206" s="50" t="s">
        <v>301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>
      <c r="A207" s="10"/>
      <c r="B207" s="49" t="s">
        <v>51</v>
      </c>
      <c r="C207" s="1"/>
      <c r="D207" s="1"/>
      <c r="E207" s="50" t="s">
        <v>302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>
      <c r="A208" s="10"/>
      <c r="B208" s="49" t="s">
        <v>53</v>
      </c>
      <c r="C208" s="1"/>
      <c r="D208" s="1"/>
      <c r="E208" s="50" t="s">
        <v>298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thickBot="1">
      <c r="A209" s="10"/>
      <c r="B209" s="51" t="s">
        <v>55</v>
      </c>
      <c r="C209" s="52"/>
      <c r="D209" s="52"/>
      <c r="E209" s="53" t="s">
        <v>56</v>
      </c>
      <c r="F209" s="52"/>
      <c r="G209" s="52"/>
      <c r="H209" s="54"/>
      <c r="I209" s="52"/>
      <c r="J209" s="54"/>
      <c r="K209" s="52"/>
      <c r="L209" s="52"/>
      <c r="M209" s="13"/>
      <c r="N209" s="2"/>
      <c r="O209" s="2"/>
      <c r="P209" s="2"/>
      <c r="Q209" s="2"/>
    </row>
    <row r="210" thickTop="1">
      <c r="A210" s="10"/>
      <c r="B210" s="41">
        <v>34</v>
      </c>
      <c r="C210" s="42" t="s">
        <v>303</v>
      </c>
      <c r="D210" s="42" t="s">
        <v>7</v>
      </c>
      <c r="E210" s="42" t="s">
        <v>304</v>
      </c>
      <c r="F210" s="42" t="s">
        <v>7</v>
      </c>
      <c r="G210" s="43" t="s">
        <v>127</v>
      </c>
      <c r="H210" s="55">
        <v>10</v>
      </c>
      <c r="I210" s="56">
        <v>0</v>
      </c>
      <c r="J210" s="57">
        <f>ROUND(H210*I210,2)</f>
        <v>0</v>
      </c>
      <c r="K210" s="58">
        <v>0.20999999999999999</v>
      </c>
      <c r="L210" s="59">
        <f>ROUND(J210*1.21,2)</f>
        <v>0</v>
      </c>
      <c r="M210" s="13"/>
      <c r="N210" s="2"/>
      <c r="O210" s="2"/>
      <c r="P210" s="2"/>
      <c r="Q210" s="33">
        <f>IF(ISNUMBER(K210),IF(H210&gt;0,IF(I210&gt;0,J210,0),0),0)</f>
        <v>0</v>
      </c>
      <c r="R210" s="9">
        <f>IF(ISNUMBER(K210)=FALSE,J210,0)</f>
        <v>0</v>
      </c>
    </row>
    <row r="211">
      <c r="A211" s="10"/>
      <c r="B211" s="49" t="s">
        <v>49</v>
      </c>
      <c r="C211" s="1"/>
      <c r="D211" s="1"/>
      <c r="E211" s="50" t="s">
        <v>305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>
      <c r="A212" s="10"/>
      <c r="B212" s="49" t="s">
        <v>51</v>
      </c>
      <c r="C212" s="1"/>
      <c r="D212" s="1"/>
      <c r="E212" s="50" t="s">
        <v>306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>
      <c r="A213" s="10"/>
      <c r="B213" s="49" t="s">
        <v>53</v>
      </c>
      <c r="C213" s="1"/>
      <c r="D213" s="1"/>
      <c r="E213" s="50" t="s">
        <v>298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 thickBot="1">
      <c r="A214" s="10"/>
      <c r="B214" s="51" t="s">
        <v>55</v>
      </c>
      <c r="C214" s="52"/>
      <c r="D214" s="52"/>
      <c r="E214" s="53" t="s">
        <v>56</v>
      </c>
      <c r="F214" s="52"/>
      <c r="G214" s="52"/>
      <c r="H214" s="54"/>
      <c r="I214" s="52"/>
      <c r="J214" s="54"/>
      <c r="K214" s="52"/>
      <c r="L214" s="52"/>
      <c r="M214" s="13"/>
      <c r="N214" s="2"/>
      <c r="O214" s="2"/>
      <c r="P214" s="2"/>
      <c r="Q214" s="2"/>
    </row>
    <row r="215" thickTop="1">
      <c r="A215" s="10"/>
      <c r="B215" s="41">
        <v>35</v>
      </c>
      <c r="C215" s="42" t="s">
        <v>307</v>
      </c>
      <c r="D215" s="42" t="s">
        <v>7</v>
      </c>
      <c r="E215" s="42" t="s">
        <v>308</v>
      </c>
      <c r="F215" s="42" t="s">
        <v>7</v>
      </c>
      <c r="G215" s="43" t="s">
        <v>127</v>
      </c>
      <c r="H215" s="55">
        <v>265</v>
      </c>
      <c r="I215" s="56">
        <v>0</v>
      </c>
      <c r="J215" s="57">
        <f>ROUND(H215*I215,2)</f>
        <v>0</v>
      </c>
      <c r="K215" s="58">
        <v>0.20999999999999999</v>
      </c>
      <c r="L215" s="59">
        <f>ROUND(J215*1.21,2)</f>
        <v>0</v>
      </c>
      <c r="M215" s="13"/>
      <c r="N215" s="2"/>
      <c r="O215" s="2"/>
      <c r="P215" s="2"/>
      <c r="Q215" s="33">
        <f>IF(ISNUMBER(K215),IF(H215&gt;0,IF(I215&gt;0,J215,0),0),0)</f>
        <v>0</v>
      </c>
      <c r="R215" s="9">
        <f>IF(ISNUMBER(K215)=FALSE,J215,0)</f>
        <v>0</v>
      </c>
    </row>
    <row r="216">
      <c r="A216" s="10"/>
      <c r="B216" s="49" t="s">
        <v>49</v>
      </c>
      <c r="C216" s="1"/>
      <c r="D216" s="1"/>
      <c r="E216" s="50" t="s">
        <v>309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>
      <c r="A217" s="10"/>
      <c r="B217" s="49" t="s">
        <v>51</v>
      </c>
      <c r="C217" s="1"/>
      <c r="D217" s="1"/>
      <c r="E217" s="50" t="s">
        <v>310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>
      <c r="A218" s="10"/>
      <c r="B218" s="49" t="s">
        <v>53</v>
      </c>
      <c r="C218" s="1"/>
      <c r="D218" s="1"/>
      <c r="E218" s="50" t="s">
        <v>311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 thickBot="1">
      <c r="A219" s="10"/>
      <c r="B219" s="51" t="s">
        <v>55</v>
      </c>
      <c r="C219" s="52"/>
      <c r="D219" s="52"/>
      <c r="E219" s="53" t="s">
        <v>56</v>
      </c>
      <c r="F219" s="52"/>
      <c r="G219" s="52"/>
      <c r="H219" s="54"/>
      <c r="I219" s="52"/>
      <c r="J219" s="54"/>
      <c r="K219" s="52"/>
      <c r="L219" s="52"/>
      <c r="M219" s="13"/>
      <c r="N219" s="2"/>
      <c r="O219" s="2"/>
      <c r="P219" s="2"/>
      <c r="Q219" s="2"/>
    </row>
    <row r="220" thickTop="1">
      <c r="A220" s="10"/>
      <c r="B220" s="41">
        <v>36</v>
      </c>
      <c r="C220" s="42" t="s">
        <v>312</v>
      </c>
      <c r="D220" s="42" t="s">
        <v>7</v>
      </c>
      <c r="E220" s="42" t="s">
        <v>313</v>
      </c>
      <c r="F220" s="42" t="s">
        <v>7</v>
      </c>
      <c r="G220" s="43" t="s">
        <v>127</v>
      </c>
      <c r="H220" s="55">
        <v>10</v>
      </c>
      <c r="I220" s="56">
        <v>0</v>
      </c>
      <c r="J220" s="57">
        <f>ROUND(H220*I220,2)</f>
        <v>0</v>
      </c>
      <c r="K220" s="58">
        <v>0.20999999999999999</v>
      </c>
      <c r="L220" s="59">
        <f>ROUND(J220*1.21,2)</f>
        <v>0</v>
      </c>
      <c r="M220" s="13"/>
      <c r="N220" s="2"/>
      <c r="O220" s="2"/>
      <c r="P220" s="2"/>
      <c r="Q220" s="33">
        <f>IF(ISNUMBER(K220),IF(H220&gt;0,IF(I220&gt;0,J220,0),0),0)</f>
        <v>0</v>
      </c>
      <c r="R220" s="9">
        <f>IF(ISNUMBER(K220)=FALSE,J220,0)</f>
        <v>0</v>
      </c>
    </row>
    <row r="221">
      <c r="A221" s="10"/>
      <c r="B221" s="49" t="s">
        <v>49</v>
      </c>
      <c r="C221" s="1"/>
      <c r="D221" s="1"/>
      <c r="E221" s="50" t="s">
        <v>314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>
      <c r="A222" s="10"/>
      <c r="B222" s="49" t="s">
        <v>51</v>
      </c>
      <c r="C222" s="1"/>
      <c r="D222" s="1"/>
      <c r="E222" s="50" t="s">
        <v>306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>
      <c r="A223" s="10"/>
      <c r="B223" s="49" t="s">
        <v>53</v>
      </c>
      <c r="C223" s="1"/>
      <c r="D223" s="1"/>
      <c r="E223" s="50" t="s">
        <v>311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thickBot="1">
      <c r="A224" s="10"/>
      <c r="B224" s="51" t="s">
        <v>55</v>
      </c>
      <c r="C224" s="52"/>
      <c r="D224" s="52"/>
      <c r="E224" s="53" t="s">
        <v>56</v>
      </c>
      <c r="F224" s="52"/>
      <c r="G224" s="52"/>
      <c r="H224" s="54"/>
      <c r="I224" s="52"/>
      <c r="J224" s="54"/>
      <c r="K224" s="52"/>
      <c r="L224" s="52"/>
      <c r="M224" s="13"/>
      <c r="N224" s="2"/>
      <c r="O224" s="2"/>
      <c r="P224" s="2"/>
      <c r="Q224" s="2"/>
    </row>
    <row r="225" thickTop="1">
      <c r="A225" s="10"/>
      <c r="B225" s="41">
        <v>37</v>
      </c>
      <c r="C225" s="42" t="s">
        <v>315</v>
      </c>
      <c r="D225" s="42" t="s">
        <v>7</v>
      </c>
      <c r="E225" s="42" t="s">
        <v>316</v>
      </c>
      <c r="F225" s="42" t="s">
        <v>7</v>
      </c>
      <c r="G225" s="43" t="s">
        <v>116</v>
      </c>
      <c r="H225" s="55">
        <v>25.199999999999999</v>
      </c>
      <c r="I225" s="56">
        <v>0</v>
      </c>
      <c r="J225" s="57">
        <f>ROUND(H225*I225,2)</f>
        <v>0</v>
      </c>
      <c r="K225" s="58">
        <v>0.20999999999999999</v>
      </c>
      <c r="L225" s="59">
        <f>ROUND(J225*1.21,2)</f>
        <v>0</v>
      </c>
      <c r="M225" s="13"/>
      <c r="N225" s="2"/>
      <c r="O225" s="2"/>
      <c r="P225" s="2"/>
      <c r="Q225" s="33">
        <f>IF(ISNUMBER(K225),IF(H225&gt;0,IF(I225&gt;0,J225,0),0),0)</f>
        <v>0</v>
      </c>
      <c r="R225" s="9">
        <f>IF(ISNUMBER(K225)=FALSE,J225,0)</f>
        <v>0</v>
      </c>
    </row>
    <row r="226">
      <c r="A226" s="10"/>
      <c r="B226" s="49" t="s">
        <v>49</v>
      </c>
      <c r="C226" s="1"/>
      <c r="D226" s="1"/>
      <c r="E226" s="50" t="s">
        <v>317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9" t="s">
        <v>51</v>
      </c>
      <c r="C227" s="1"/>
      <c r="D227" s="1"/>
      <c r="E227" s="50" t="s">
        <v>318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>
      <c r="A228" s="10"/>
      <c r="B228" s="49" t="s">
        <v>53</v>
      </c>
      <c r="C228" s="1"/>
      <c r="D228" s="1"/>
      <c r="E228" s="50" t="s">
        <v>319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thickBot="1">
      <c r="A229" s="10"/>
      <c r="B229" s="51" t="s">
        <v>55</v>
      </c>
      <c r="C229" s="52"/>
      <c r="D229" s="52"/>
      <c r="E229" s="53" t="s">
        <v>56</v>
      </c>
      <c r="F229" s="52"/>
      <c r="G229" s="52"/>
      <c r="H229" s="54"/>
      <c r="I229" s="52"/>
      <c r="J229" s="54"/>
      <c r="K229" s="52"/>
      <c r="L229" s="52"/>
      <c r="M229" s="13"/>
      <c r="N229" s="2"/>
      <c r="O229" s="2"/>
      <c r="P229" s="2"/>
      <c r="Q229" s="2"/>
    </row>
    <row r="230" thickTop="1">
      <c r="A230" s="10"/>
      <c r="B230" s="41">
        <v>38</v>
      </c>
      <c r="C230" s="42" t="s">
        <v>320</v>
      </c>
      <c r="D230" s="42" t="s">
        <v>7</v>
      </c>
      <c r="E230" s="42" t="s">
        <v>321</v>
      </c>
      <c r="F230" s="42" t="s">
        <v>7</v>
      </c>
      <c r="G230" s="43" t="s">
        <v>127</v>
      </c>
      <c r="H230" s="55">
        <v>1476.2</v>
      </c>
      <c r="I230" s="56">
        <v>0</v>
      </c>
      <c r="J230" s="57">
        <f>ROUND(H230*I230,2)</f>
        <v>0</v>
      </c>
      <c r="K230" s="58">
        <v>0.20999999999999999</v>
      </c>
      <c r="L230" s="59">
        <f>ROUND(J230*1.21,2)</f>
        <v>0</v>
      </c>
      <c r="M230" s="13"/>
      <c r="N230" s="2"/>
      <c r="O230" s="2"/>
      <c r="P230" s="2"/>
      <c r="Q230" s="33">
        <f>IF(ISNUMBER(K230),IF(H230&gt;0,IF(I230&gt;0,J230,0),0),0)</f>
        <v>0</v>
      </c>
      <c r="R230" s="9">
        <f>IF(ISNUMBER(K230)=FALSE,J230,0)</f>
        <v>0</v>
      </c>
    </row>
    <row r="231">
      <c r="A231" s="10"/>
      <c r="B231" s="49" t="s">
        <v>49</v>
      </c>
      <c r="C231" s="1"/>
      <c r="D231" s="1"/>
      <c r="E231" s="50" t="s">
        <v>322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>
      <c r="A232" s="10"/>
      <c r="B232" s="49" t="s">
        <v>51</v>
      </c>
      <c r="C232" s="1"/>
      <c r="D232" s="1"/>
      <c r="E232" s="50" t="s">
        <v>323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>
      <c r="A233" s="10"/>
      <c r="B233" s="49" t="s">
        <v>53</v>
      </c>
      <c r="C233" s="1"/>
      <c r="D233" s="1"/>
      <c r="E233" s="50" t="s">
        <v>324</v>
      </c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 thickBot="1">
      <c r="A234" s="10"/>
      <c r="B234" s="51" t="s">
        <v>55</v>
      </c>
      <c r="C234" s="52"/>
      <c r="D234" s="52"/>
      <c r="E234" s="53" t="s">
        <v>56</v>
      </c>
      <c r="F234" s="52"/>
      <c r="G234" s="52"/>
      <c r="H234" s="54"/>
      <c r="I234" s="52"/>
      <c r="J234" s="54"/>
      <c r="K234" s="52"/>
      <c r="L234" s="52"/>
      <c r="M234" s="13"/>
      <c r="N234" s="2"/>
      <c r="O234" s="2"/>
      <c r="P234" s="2"/>
      <c r="Q234" s="2"/>
    </row>
    <row r="235" thickTop="1">
      <c r="A235" s="10"/>
      <c r="B235" s="41">
        <v>39</v>
      </c>
      <c r="C235" s="42" t="s">
        <v>325</v>
      </c>
      <c r="D235" s="42" t="s">
        <v>7</v>
      </c>
      <c r="E235" s="42" t="s">
        <v>326</v>
      </c>
      <c r="F235" s="42" t="s">
        <v>7</v>
      </c>
      <c r="G235" s="43" t="s">
        <v>127</v>
      </c>
      <c r="H235" s="55">
        <v>2905.3600000000001</v>
      </c>
      <c r="I235" s="56">
        <v>0</v>
      </c>
      <c r="J235" s="57">
        <f>ROUND(H235*I235,2)</f>
        <v>0</v>
      </c>
      <c r="K235" s="58">
        <v>0.20999999999999999</v>
      </c>
      <c r="L235" s="59">
        <f>ROUND(J235*1.21,2)</f>
        <v>0</v>
      </c>
      <c r="M235" s="13"/>
      <c r="N235" s="2"/>
      <c r="O235" s="2"/>
      <c r="P235" s="2"/>
      <c r="Q235" s="33">
        <f>IF(ISNUMBER(K235),IF(H235&gt;0,IF(I235&gt;0,J235,0),0),0)</f>
        <v>0</v>
      </c>
      <c r="R235" s="9">
        <f>IF(ISNUMBER(K235)=FALSE,J235,0)</f>
        <v>0</v>
      </c>
    </row>
    <row r="236">
      <c r="A236" s="10"/>
      <c r="B236" s="49" t="s">
        <v>49</v>
      </c>
      <c r="C236" s="1"/>
      <c r="D236" s="1"/>
      <c r="E236" s="50" t="s">
        <v>327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51</v>
      </c>
      <c r="C237" s="1"/>
      <c r="D237" s="1"/>
      <c r="E237" s="50" t="s">
        <v>328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>
      <c r="A238" s="10"/>
      <c r="B238" s="49" t="s">
        <v>53</v>
      </c>
      <c r="C238" s="1"/>
      <c r="D238" s="1"/>
      <c r="E238" s="50" t="s">
        <v>324</v>
      </c>
      <c r="F238" s="1"/>
      <c r="G238" s="1"/>
      <c r="H238" s="40"/>
      <c r="I238" s="1"/>
      <c r="J238" s="40"/>
      <c r="K238" s="1"/>
      <c r="L238" s="1"/>
      <c r="M238" s="13"/>
      <c r="N238" s="2"/>
      <c r="O238" s="2"/>
      <c r="P238" s="2"/>
      <c r="Q238" s="2"/>
    </row>
    <row r="239" thickBot="1">
      <c r="A239" s="10"/>
      <c r="B239" s="51" t="s">
        <v>55</v>
      </c>
      <c r="C239" s="52"/>
      <c r="D239" s="52"/>
      <c r="E239" s="53" t="s">
        <v>56</v>
      </c>
      <c r="F239" s="52"/>
      <c r="G239" s="52"/>
      <c r="H239" s="54"/>
      <c r="I239" s="52"/>
      <c r="J239" s="54"/>
      <c r="K239" s="52"/>
      <c r="L239" s="52"/>
      <c r="M239" s="13"/>
      <c r="N239" s="2"/>
      <c r="O239" s="2"/>
      <c r="P239" s="2"/>
      <c r="Q239" s="2"/>
    </row>
    <row r="240" thickTop="1">
      <c r="A240" s="10"/>
      <c r="B240" s="41">
        <v>40</v>
      </c>
      <c r="C240" s="42" t="s">
        <v>329</v>
      </c>
      <c r="D240" s="42" t="s">
        <v>7</v>
      </c>
      <c r="E240" s="42" t="s">
        <v>330</v>
      </c>
      <c r="F240" s="42" t="s">
        <v>7</v>
      </c>
      <c r="G240" s="43" t="s">
        <v>116</v>
      </c>
      <c r="H240" s="55">
        <v>10.6</v>
      </c>
      <c r="I240" s="56">
        <v>0</v>
      </c>
      <c r="J240" s="57">
        <f>ROUND(H240*I240,2)</f>
        <v>0</v>
      </c>
      <c r="K240" s="58">
        <v>0.20999999999999999</v>
      </c>
      <c r="L240" s="59">
        <f>ROUND(J240*1.21,2)</f>
        <v>0</v>
      </c>
      <c r="M240" s="13"/>
      <c r="N240" s="2"/>
      <c r="O240" s="2"/>
      <c r="P240" s="2"/>
      <c r="Q240" s="33">
        <f>IF(ISNUMBER(K240),IF(H240&gt;0,IF(I240&gt;0,J240,0),0),0)</f>
        <v>0</v>
      </c>
      <c r="R240" s="9">
        <f>IF(ISNUMBER(K240)=FALSE,J240,0)</f>
        <v>0</v>
      </c>
    </row>
    <row r="241">
      <c r="A241" s="10"/>
      <c r="B241" s="49" t="s">
        <v>49</v>
      </c>
      <c r="C241" s="1"/>
      <c r="D241" s="1"/>
      <c r="E241" s="50" t="s">
        <v>331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>
      <c r="A242" s="10"/>
      <c r="B242" s="49" t="s">
        <v>51</v>
      </c>
      <c r="C242" s="1"/>
      <c r="D242" s="1"/>
      <c r="E242" s="50" t="s">
        <v>332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>
      <c r="A243" s="10"/>
      <c r="B243" s="49" t="s">
        <v>53</v>
      </c>
      <c r="C243" s="1"/>
      <c r="D243" s="1"/>
      <c r="E243" s="50" t="s">
        <v>333</v>
      </c>
      <c r="F243" s="1"/>
      <c r="G243" s="1"/>
      <c r="H243" s="40"/>
      <c r="I243" s="1"/>
      <c r="J243" s="40"/>
      <c r="K243" s="1"/>
      <c r="L243" s="1"/>
      <c r="M243" s="13"/>
      <c r="N243" s="2"/>
      <c r="O243" s="2"/>
      <c r="P243" s="2"/>
      <c r="Q243" s="2"/>
    </row>
    <row r="244" thickBot="1">
      <c r="A244" s="10"/>
      <c r="B244" s="51" t="s">
        <v>55</v>
      </c>
      <c r="C244" s="52"/>
      <c r="D244" s="52"/>
      <c r="E244" s="53" t="s">
        <v>56</v>
      </c>
      <c r="F244" s="52"/>
      <c r="G244" s="52"/>
      <c r="H244" s="54"/>
      <c r="I244" s="52"/>
      <c r="J244" s="54"/>
      <c r="K244" s="52"/>
      <c r="L244" s="52"/>
      <c r="M244" s="13"/>
      <c r="N244" s="2"/>
      <c r="O244" s="2"/>
      <c r="P244" s="2"/>
      <c r="Q244" s="2"/>
    </row>
    <row r="245" thickTop="1">
      <c r="A245" s="10"/>
      <c r="B245" s="41">
        <v>41</v>
      </c>
      <c r="C245" s="42" t="s">
        <v>334</v>
      </c>
      <c r="D245" s="42" t="s">
        <v>7</v>
      </c>
      <c r="E245" s="42" t="s">
        <v>335</v>
      </c>
      <c r="F245" s="42" t="s">
        <v>7</v>
      </c>
      <c r="G245" s="43" t="s">
        <v>127</v>
      </c>
      <c r="H245" s="55">
        <v>1399</v>
      </c>
      <c r="I245" s="56">
        <v>0</v>
      </c>
      <c r="J245" s="57">
        <f>ROUND(H245*I245,2)</f>
        <v>0</v>
      </c>
      <c r="K245" s="58">
        <v>0.20999999999999999</v>
      </c>
      <c r="L245" s="59">
        <f>ROUND(J245*1.21,2)</f>
        <v>0</v>
      </c>
      <c r="M245" s="13"/>
      <c r="N245" s="2"/>
      <c r="O245" s="2"/>
      <c r="P245" s="2"/>
      <c r="Q245" s="33">
        <f>IF(ISNUMBER(K245),IF(H245&gt;0,IF(I245&gt;0,J245,0),0),0)</f>
        <v>0</v>
      </c>
      <c r="R245" s="9">
        <f>IF(ISNUMBER(K245)=FALSE,J245,0)</f>
        <v>0</v>
      </c>
    </row>
    <row r="246">
      <c r="A246" s="10"/>
      <c r="B246" s="49" t="s">
        <v>49</v>
      </c>
      <c r="C246" s="1"/>
      <c r="D246" s="1"/>
      <c r="E246" s="50" t="s">
        <v>336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>
      <c r="A247" s="10"/>
      <c r="B247" s="49" t="s">
        <v>51</v>
      </c>
      <c r="C247" s="1"/>
      <c r="D247" s="1"/>
      <c r="E247" s="50" t="s">
        <v>337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>
      <c r="A248" s="10"/>
      <c r="B248" s="49" t="s">
        <v>53</v>
      </c>
      <c r="C248" s="1"/>
      <c r="D248" s="1"/>
      <c r="E248" s="50" t="s">
        <v>333</v>
      </c>
      <c r="F248" s="1"/>
      <c r="G248" s="1"/>
      <c r="H248" s="40"/>
      <c r="I248" s="1"/>
      <c r="J248" s="40"/>
      <c r="K248" s="1"/>
      <c r="L248" s="1"/>
      <c r="M248" s="13"/>
      <c r="N248" s="2"/>
      <c r="O248" s="2"/>
      <c r="P248" s="2"/>
      <c r="Q248" s="2"/>
    </row>
    <row r="249" thickBot="1">
      <c r="A249" s="10"/>
      <c r="B249" s="51" t="s">
        <v>55</v>
      </c>
      <c r="C249" s="52"/>
      <c r="D249" s="52"/>
      <c r="E249" s="53" t="s">
        <v>56</v>
      </c>
      <c r="F249" s="52"/>
      <c r="G249" s="52"/>
      <c r="H249" s="54"/>
      <c r="I249" s="52"/>
      <c r="J249" s="54"/>
      <c r="K249" s="52"/>
      <c r="L249" s="52"/>
      <c r="M249" s="13"/>
      <c r="N249" s="2"/>
      <c r="O249" s="2"/>
      <c r="P249" s="2"/>
      <c r="Q249" s="2"/>
    </row>
    <row r="250" thickTop="1">
      <c r="A250" s="10"/>
      <c r="B250" s="41">
        <v>42</v>
      </c>
      <c r="C250" s="42" t="s">
        <v>338</v>
      </c>
      <c r="D250" s="42" t="s">
        <v>7</v>
      </c>
      <c r="E250" s="42" t="s">
        <v>339</v>
      </c>
      <c r="F250" s="42" t="s">
        <v>7</v>
      </c>
      <c r="G250" s="43" t="s">
        <v>127</v>
      </c>
      <c r="H250" s="55">
        <v>1439.26</v>
      </c>
      <c r="I250" s="56">
        <v>0</v>
      </c>
      <c r="J250" s="57">
        <f>ROUND(H250*I250,2)</f>
        <v>0</v>
      </c>
      <c r="K250" s="58">
        <v>0.20999999999999999</v>
      </c>
      <c r="L250" s="59">
        <f>ROUND(J250*1.21,2)</f>
        <v>0</v>
      </c>
      <c r="M250" s="13"/>
      <c r="N250" s="2"/>
      <c r="O250" s="2"/>
      <c r="P250" s="2"/>
      <c r="Q250" s="33">
        <f>IF(ISNUMBER(K250),IF(H250&gt;0,IF(I250&gt;0,J250,0),0),0)</f>
        <v>0</v>
      </c>
      <c r="R250" s="9">
        <f>IF(ISNUMBER(K250)=FALSE,J250,0)</f>
        <v>0</v>
      </c>
    </row>
    <row r="251">
      <c r="A251" s="10"/>
      <c r="B251" s="49" t="s">
        <v>49</v>
      </c>
      <c r="C251" s="1"/>
      <c r="D251" s="1"/>
      <c r="E251" s="50" t="s">
        <v>340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>
      <c r="A252" s="10"/>
      <c r="B252" s="49" t="s">
        <v>51</v>
      </c>
      <c r="C252" s="1"/>
      <c r="D252" s="1"/>
      <c r="E252" s="50" t="s">
        <v>341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>
      <c r="A253" s="10"/>
      <c r="B253" s="49" t="s">
        <v>53</v>
      </c>
      <c r="C253" s="1"/>
      <c r="D253" s="1"/>
      <c r="E253" s="50" t="s">
        <v>333</v>
      </c>
      <c r="F253" s="1"/>
      <c r="G253" s="1"/>
      <c r="H253" s="40"/>
      <c r="I253" s="1"/>
      <c r="J253" s="40"/>
      <c r="K253" s="1"/>
      <c r="L253" s="1"/>
      <c r="M253" s="13"/>
      <c r="N253" s="2"/>
      <c r="O253" s="2"/>
      <c r="P253" s="2"/>
      <c r="Q253" s="2"/>
    </row>
    <row r="254" thickBot="1">
      <c r="A254" s="10"/>
      <c r="B254" s="51" t="s">
        <v>55</v>
      </c>
      <c r="C254" s="52"/>
      <c r="D254" s="52"/>
      <c r="E254" s="53" t="s">
        <v>56</v>
      </c>
      <c r="F254" s="52"/>
      <c r="G254" s="52"/>
      <c r="H254" s="54"/>
      <c r="I254" s="52"/>
      <c r="J254" s="54"/>
      <c r="K254" s="52"/>
      <c r="L254" s="52"/>
      <c r="M254" s="13"/>
      <c r="N254" s="2"/>
      <c r="O254" s="2"/>
      <c r="P254" s="2"/>
      <c r="Q254" s="2"/>
    </row>
    <row r="255" thickTop="1">
      <c r="A255" s="10"/>
      <c r="B255" s="41">
        <v>43</v>
      </c>
      <c r="C255" s="42" t="s">
        <v>342</v>
      </c>
      <c r="D255" s="42" t="s">
        <v>7</v>
      </c>
      <c r="E255" s="42" t="s">
        <v>343</v>
      </c>
      <c r="F255" s="42" t="s">
        <v>7</v>
      </c>
      <c r="G255" s="43" t="s">
        <v>127</v>
      </c>
      <c r="H255" s="55">
        <v>1409.0999999999999</v>
      </c>
      <c r="I255" s="56">
        <v>0</v>
      </c>
      <c r="J255" s="57">
        <f>ROUND(H255*I255,2)</f>
        <v>0</v>
      </c>
      <c r="K255" s="58">
        <v>0.20999999999999999</v>
      </c>
      <c r="L255" s="59">
        <f>ROUND(J255*1.21,2)</f>
        <v>0</v>
      </c>
      <c r="M255" s="13"/>
      <c r="N255" s="2"/>
      <c r="O255" s="2"/>
      <c r="P255" s="2"/>
      <c r="Q255" s="33">
        <f>IF(ISNUMBER(K255),IF(H255&gt;0,IF(I255&gt;0,J255,0),0),0)</f>
        <v>0</v>
      </c>
      <c r="R255" s="9">
        <f>IF(ISNUMBER(K255)=FALSE,J255,0)</f>
        <v>0</v>
      </c>
    </row>
    <row r="256">
      <c r="A256" s="10"/>
      <c r="B256" s="49" t="s">
        <v>49</v>
      </c>
      <c r="C256" s="1"/>
      <c r="D256" s="1"/>
      <c r="E256" s="50" t="s">
        <v>344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>
      <c r="A257" s="10"/>
      <c r="B257" s="49" t="s">
        <v>51</v>
      </c>
      <c r="C257" s="1"/>
      <c r="D257" s="1"/>
      <c r="E257" s="50" t="s">
        <v>345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>
      <c r="A258" s="10"/>
      <c r="B258" s="49" t="s">
        <v>53</v>
      </c>
      <c r="C258" s="1"/>
      <c r="D258" s="1"/>
      <c r="E258" s="50" t="s">
        <v>333</v>
      </c>
      <c r="F258" s="1"/>
      <c r="G258" s="1"/>
      <c r="H258" s="40"/>
      <c r="I258" s="1"/>
      <c r="J258" s="40"/>
      <c r="K258" s="1"/>
      <c r="L258" s="1"/>
      <c r="M258" s="13"/>
      <c r="N258" s="2"/>
      <c r="O258" s="2"/>
      <c r="P258" s="2"/>
      <c r="Q258" s="2"/>
    </row>
    <row r="259" thickBot="1">
      <c r="A259" s="10"/>
      <c r="B259" s="51" t="s">
        <v>55</v>
      </c>
      <c r="C259" s="52"/>
      <c r="D259" s="52"/>
      <c r="E259" s="53" t="s">
        <v>56</v>
      </c>
      <c r="F259" s="52"/>
      <c r="G259" s="52"/>
      <c r="H259" s="54"/>
      <c r="I259" s="52"/>
      <c r="J259" s="54"/>
      <c r="K259" s="52"/>
      <c r="L259" s="52"/>
      <c r="M259" s="13"/>
      <c r="N259" s="2"/>
      <c r="O259" s="2"/>
      <c r="P259" s="2"/>
      <c r="Q259" s="2"/>
    </row>
    <row r="260" thickTop="1">
      <c r="A260" s="10"/>
      <c r="B260" s="41">
        <v>44</v>
      </c>
      <c r="C260" s="42" t="s">
        <v>346</v>
      </c>
      <c r="D260" s="42" t="s">
        <v>7</v>
      </c>
      <c r="E260" s="42" t="s">
        <v>347</v>
      </c>
      <c r="F260" s="42" t="s">
        <v>7</v>
      </c>
      <c r="G260" s="43" t="s">
        <v>127</v>
      </c>
      <c r="H260" s="55">
        <v>28</v>
      </c>
      <c r="I260" s="56">
        <v>0</v>
      </c>
      <c r="J260" s="57">
        <f>ROUND(H260*I260,2)</f>
        <v>0</v>
      </c>
      <c r="K260" s="58">
        <v>0.20999999999999999</v>
      </c>
      <c r="L260" s="59">
        <f>ROUND(J260*1.21,2)</f>
        <v>0</v>
      </c>
      <c r="M260" s="13"/>
      <c r="N260" s="2"/>
      <c r="O260" s="2"/>
      <c r="P260" s="2"/>
      <c r="Q260" s="33">
        <f>IF(ISNUMBER(K260),IF(H260&gt;0,IF(I260&gt;0,J260,0),0),0)</f>
        <v>0</v>
      </c>
      <c r="R260" s="9">
        <f>IF(ISNUMBER(K260)=FALSE,J260,0)</f>
        <v>0</v>
      </c>
    </row>
    <row r="261">
      <c r="A261" s="10"/>
      <c r="B261" s="49" t="s">
        <v>49</v>
      </c>
      <c r="C261" s="1"/>
      <c r="D261" s="1"/>
      <c r="E261" s="50" t="s">
        <v>348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>
      <c r="A262" s="10"/>
      <c r="B262" s="49" t="s">
        <v>51</v>
      </c>
      <c r="C262" s="1"/>
      <c r="D262" s="1"/>
      <c r="E262" s="50" t="s">
        <v>349</v>
      </c>
      <c r="F262" s="1"/>
      <c r="G262" s="1"/>
      <c r="H262" s="40"/>
      <c r="I262" s="1"/>
      <c r="J262" s="40"/>
      <c r="K262" s="1"/>
      <c r="L262" s="1"/>
      <c r="M262" s="13"/>
      <c r="N262" s="2"/>
      <c r="O262" s="2"/>
      <c r="P262" s="2"/>
      <c r="Q262" s="2"/>
    </row>
    <row r="263">
      <c r="A263" s="10"/>
      <c r="B263" s="49" t="s">
        <v>53</v>
      </c>
      <c r="C263" s="1"/>
      <c r="D263" s="1"/>
      <c r="E263" s="50" t="s">
        <v>350</v>
      </c>
      <c r="F263" s="1"/>
      <c r="G263" s="1"/>
      <c r="H263" s="40"/>
      <c r="I263" s="1"/>
      <c r="J263" s="40"/>
      <c r="K263" s="1"/>
      <c r="L263" s="1"/>
      <c r="M263" s="13"/>
      <c r="N263" s="2"/>
      <c r="O263" s="2"/>
      <c r="P263" s="2"/>
      <c r="Q263" s="2"/>
    </row>
    <row r="264" thickBot="1">
      <c r="A264" s="10"/>
      <c r="B264" s="51" t="s">
        <v>55</v>
      </c>
      <c r="C264" s="52"/>
      <c r="D264" s="52"/>
      <c r="E264" s="53" t="s">
        <v>56</v>
      </c>
      <c r="F264" s="52"/>
      <c r="G264" s="52"/>
      <c r="H264" s="54"/>
      <c r="I264" s="52"/>
      <c r="J264" s="54"/>
      <c r="K264" s="52"/>
      <c r="L264" s="52"/>
      <c r="M264" s="13"/>
      <c r="N264" s="2"/>
      <c r="O264" s="2"/>
      <c r="P264" s="2"/>
      <c r="Q264" s="2"/>
    </row>
    <row r="265" thickTop="1">
      <c r="A265" s="10"/>
      <c r="B265" s="41">
        <v>45</v>
      </c>
      <c r="C265" s="42" t="s">
        <v>351</v>
      </c>
      <c r="D265" s="42" t="s">
        <v>7</v>
      </c>
      <c r="E265" s="42" t="s">
        <v>352</v>
      </c>
      <c r="F265" s="42" t="s">
        <v>7</v>
      </c>
      <c r="G265" s="43" t="s">
        <v>127</v>
      </c>
      <c r="H265" s="55">
        <v>7.5</v>
      </c>
      <c r="I265" s="56">
        <v>0</v>
      </c>
      <c r="J265" s="57">
        <f>ROUND(H265*I265,2)</f>
        <v>0</v>
      </c>
      <c r="K265" s="58">
        <v>0.20999999999999999</v>
      </c>
      <c r="L265" s="59">
        <f>ROUND(J265*1.21,2)</f>
        <v>0</v>
      </c>
      <c r="M265" s="13"/>
      <c r="N265" s="2"/>
      <c r="O265" s="2"/>
      <c r="P265" s="2"/>
      <c r="Q265" s="33">
        <f>IF(ISNUMBER(K265),IF(H265&gt;0,IF(I265&gt;0,J265,0),0),0)</f>
        <v>0</v>
      </c>
      <c r="R265" s="9">
        <f>IF(ISNUMBER(K265)=FALSE,J265,0)</f>
        <v>0</v>
      </c>
    </row>
    <row r="266">
      <c r="A266" s="10"/>
      <c r="B266" s="49" t="s">
        <v>49</v>
      </c>
      <c r="C266" s="1"/>
      <c r="D266" s="1"/>
      <c r="E266" s="50" t="s">
        <v>353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>
      <c r="A267" s="10"/>
      <c r="B267" s="49" t="s">
        <v>51</v>
      </c>
      <c r="C267" s="1"/>
      <c r="D267" s="1"/>
      <c r="E267" s="50" t="s">
        <v>354</v>
      </c>
      <c r="F267" s="1"/>
      <c r="G267" s="1"/>
      <c r="H267" s="40"/>
      <c r="I267" s="1"/>
      <c r="J267" s="40"/>
      <c r="K267" s="1"/>
      <c r="L267" s="1"/>
      <c r="M267" s="13"/>
      <c r="N267" s="2"/>
      <c r="O267" s="2"/>
      <c r="P267" s="2"/>
      <c r="Q267" s="2"/>
    </row>
    <row r="268">
      <c r="A268" s="10"/>
      <c r="B268" s="49" t="s">
        <v>53</v>
      </c>
      <c r="C268" s="1"/>
      <c r="D268" s="1"/>
      <c r="E268" s="50" t="s">
        <v>350</v>
      </c>
      <c r="F268" s="1"/>
      <c r="G268" s="1"/>
      <c r="H268" s="40"/>
      <c r="I268" s="1"/>
      <c r="J268" s="40"/>
      <c r="K268" s="1"/>
      <c r="L268" s="1"/>
      <c r="M268" s="13"/>
      <c r="N268" s="2"/>
      <c r="O268" s="2"/>
      <c r="P268" s="2"/>
      <c r="Q268" s="2"/>
    </row>
    <row r="269" thickBot="1">
      <c r="A269" s="10"/>
      <c r="B269" s="51" t="s">
        <v>55</v>
      </c>
      <c r="C269" s="52"/>
      <c r="D269" s="52"/>
      <c r="E269" s="53" t="s">
        <v>56</v>
      </c>
      <c r="F269" s="52"/>
      <c r="G269" s="52"/>
      <c r="H269" s="54"/>
      <c r="I269" s="52"/>
      <c r="J269" s="54"/>
      <c r="K269" s="52"/>
      <c r="L269" s="52"/>
      <c r="M269" s="13"/>
      <c r="N269" s="2"/>
      <c r="O269" s="2"/>
      <c r="P269" s="2"/>
      <c r="Q269" s="2"/>
    </row>
    <row r="270" thickTop="1">
      <c r="A270" s="10"/>
      <c r="B270" s="41">
        <v>46</v>
      </c>
      <c r="C270" s="42" t="s">
        <v>355</v>
      </c>
      <c r="D270" s="42" t="s">
        <v>7</v>
      </c>
      <c r="E270" s="42" t="s">
        <v>356</v>
      </c>
      <c r="F270" s="42" t="s">
        <v>7</v>
      </c>
      <c r="G270" s="43" t="s">
        <v>127</v>
      </c>
      <c r="H270" s="55">
        <v>6</v>
      </c>
      <c r="I270" s="56">
        <v>0</v>
      </c>
      <c r="J270" s="57">
        <f>ROUND(H270*I270,2)</f>
        <v>0</v>
      </c>
      <c r="K270" s="58">
        <v>0.20999999999999999</v>
      </c>
      <c r="L270" s="59">
        <f>ROUND(J270*1.21,2)</f>
        <v>0</v>
      </c>
      <c r="M270" s="13"/>
      <c r="N270" s="2"/>
      <c r="O270" s="2"/>
      <c r="P270" s="2"/>
      <c r="Q270" s="33">
        <f>IF(ISNUMBER(K270),IF(H270&gt;0,IF(I270&gt;0,J270,0),0),0)</f>
        <v>0</v>
      </c>
      <c r="R270" s="9">
        <f>IF(ISNUMBER(K270)=FALSE,J270,0)</f>
        <v>0</v>
      </c>
    </row>
    <row r="271">
      <c r="A271" s="10"/>
      <c r="B271" s="49" t="s">
        <v>49</v>
      </c>
      <c r="C271" s="1"/>
      <c r="D271" s="1"/>
      <c r="E271" s="50" t="s">
        <v>357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>
      <c r="A272" s="10"/>
      <c r="B272" s="49" t="s">
        <v>51</v>
      </c>
      <c r="C272" s="1"/>
      <c r="D272" s="1"/>
      <c r="E272" s="50" t="s">
        <v>358</v>
      </c>
      <c r="F272" s="1"/>
      <c r="G272" s="1"/>
      <c r="H272" s="40"/>
      <c r="I272" s="1"/>
      <c r="J272" s="40"/>
      <c r="K272" s="1"/>
      <c r="L272" s="1"/>
      <c r="M272" s="13"/>
      <c r="N272" s="2"/>
      <c r="O272" s="2"/>
      <c r="P272" s="2"/>
      <c r="Q272" s="2"/>
    </row>
    <row r="273">
      <c r="A273" s="10"/>
      <c r="B273" s="49" t="s">
        <v>53</v>
      </c>
      <c r="C273" s="1"/>
      <c r="D273" s="1"/>
      <c r="E273" s="50" t="s">
        <v>350</v>
      </c>
      <c r="F273" s="1"/>
      <c r="G273" s="1"/>
      <c r="H273" s="40"/>
      <c r="I273" s="1"/>
      <c r="J273" s="40"/>
      <c r="K273" s="1"/>
      <c r="L273" s="1"/>
      <c r="M273" s="13"/>
      <c r="N273" s="2"/>
      <c r="O273" s="2"/>
      <c r="P273" s="2"/>
      <c r="Q273" s="2"/>
    </row>
    <row r="274" thickBot="1">
      <c r="A274" s="10"/>
      <c r="B274" s="51" t="s">
        <v>55</v>
      </c>
      <c r="C274" s="52"/>
      <c r="D274" s="52"/>
      <c r="E274" s="53" t="s">
        <v>56</v>
      </c>
      <c r="F274" s="52"/>
      <c r="G274" s="52"/>
      <c r="H274" s="54"/>
      <c r="I274" s="52"/>
      <c r="J274" s="54"/>
      <c r="K274" s="52"/>
      <c r="L274" s="52"/>
      <c r="M274" s="13"/>
      <c r="N274" s="2"/>
      <c r="O274" s="2"/>
      <c r="P274" s="2"/>
      <c r="Q274" s="2"/>
    </row>
    <row r="275" thickTop="1">
      <c r="A275" s="10"/>
      <c r="B275" s="41">
        <v>47</v>
      </c>
      <c r="C275" s="42" t="s">
        <v>359</v>
      </c>
      <c r="D275" s="42" t="s">
        <v>7</v>
      </c>
      <c r="E275" s="42" t="s">
        <v>360</v>
      </c>
      <c r="F275" s="42" t="s">
        <v>7</v>
      </c>
      <c r="G275" s="43" t="s">
        <v>141</v>
      </c>
      <c r="H275" s="55">
        <v>252.5</v>
      </c>
      <c r="I275" s="56">
        <v>0</v>
      </c>
      <c r="J275" s="57">
        <f>ROUND(H275*I275,2)</f>
        <v>0</v>
      </c>
      <c r="K275" s="58">
        <v>0.20999999999999999</v>
      </c>
      <c r="L275" s="59">
        <f>ROUND(J275*1.21,2)</f>
        <v>0</v>
      </c>
      <c r="M275" s="13"/>
      <c r="N275" s="2"/>
      <c r="O275" s="2"/>
      <c r="P275" s="2"/>
      <c r="Q275" s="33">
        <f>IF(ISNUMBER(K275),IF(H275&gt;0,IF(I275&gt;0,J275,0),0),0)</f>
        <v>0</v>
      </c>
      <c r="R275" s="9">
        <f>IF(ISNUMBER(K275)=FALSE,J275,0)</f>
        <v>0</v>
      </c>
    </row>
    <row r="276">
      <c r="A276" s="10"/>
      <c r="B276" s="49" t="s">
        <v>49</v>
      </c>
      <c r="C276" s="1"/>
      <c r="D276" s="1"/>
      <c r="E276" s="50" t="s">
        <v>361</v>
      </c>
      <c r="F276" s="1"/>
      <c r="G276" s="1"/>
      <c r="H276" s="40"/>
      <c r="I276" s="1"/>
      <c r="J276" s="40"/>
      <c r="K276" s="1"/>
      <c r="L276" s="1"/>
      <c r="M276" s="13"/>
      <c r="N276" s="2"/>
      <c r="O276" s="2"/>
      <c r="P276" s="2"/>
      <c r="Q276" s="2"/>
    </row>
    <row r="277">
      <c r="A277" s="10"/>
      <c r="B277" s="49" t="s">
        <v>51</v>
      </c>
      <c r="C277" s="1"/>
      <c r="D277" s="1"/>
      <c r="E277" s="50" t="s">
        <v>174</v>
      </c>
      <c r="F277" s="1"/>
      <c r="G277" s="1"/>
      <c r="H277" s="40"/>
      <c r="I277" s="1"/>
      <c r="J277" s="40"/>
      <c r="K277" s="1"/>
      <c r="L277" s="1"/>
      <c r="M277" s="13"/>
      <c r="N277" s="2"/>
      <c r="O277" s="2"/>
      <c r="P277" s="2"/>
      <c r="Q277" s="2"/>
    </row>
    <row r="278">
      <c r="A278" s="10"/>
      <c r="B278" s="49" t="s">
        <v>53</v>
      </c>
      <c r="C278" s="1"/>
      <c r="D278" s="1"/>
      <c r="E278" s="50" t="s">
        <v>362</v>
      </c>
      <c r="F278" s="1"/>
      <c r="G278" s="1"/>
      <c r="H278" s="40"/>
      <c r="I278" s="1"/>
      <c r="J278" s="40"/>
      <c r="K278" s="1"/>
      <c r="L278" s="1"/>
      <c r="M278" s="13"/>
      <c r="N278" s="2"/>
      <c r="O278" s="2"/>
      <c r="P278" s="2"/>
      <c r="Q278" s="2"/>
    </row>
    <row r="279" thickBot="1">
      <c r="A279" s="10"/>
      <c r="B279" s="51" t="s">
        <v>55</v>
      </c>
      <c r="C279" s="52"/>
      <c r="D279" s="52"/>
      <c r="E279" s="53" t="s">
        <v>56</v>
      </c>
      <c r="F279" s="52"/>
      <c r="G279" s="52"/>
      <c r="H279" s="54"/>
      <c r="I279" s="52"/>
      <c r="J279" s="54"/>
      <c r="K279" s="52"/>
      <c r="L279" s="52"/>
      <c r="M279" s="13"/>
      <c r="N279" s="2"/>
      <c r="O279" s="2"/>
      <c r="P279" s="2"/>
      <c r="Q279" s="2"/>
    </row>
    <row r="280" thickTop="1" thickBot="1" ht="25" customHeight="1">
      <c r="A280" s="10"/>
      <c r="B280" s="1"/>
      <c r="C280" s="60">
        <v>5</v>
      </c>
      <c r="D280" s="1"/>
      <c r="E280" s="60" t="s">
        <v>162</v>
      </c>
      <c r="F280" s="1"/>
      <c r="G280" s="61" t="s">
        <v>86</v>
      </c>
      <c r="H280" s="62">
        <f>J195+J200+J205+J210+J215+J220+J225+J230+J235+J240+J245+J250+J255+J260+J265+J270+J275</f>
        <v>0</v>
      </c>
      <c r="I280" s="61" t="s">
        <v>87</v>
      </c>
      <c r="J280" s="63">
        <f>(L280-H280)</f>
        <v>0</v>
      </c>
      <c r="K280" s="61" t="s">
        <v>88</v>
      </c>
      <c r="L280" s="64">
        <f>ROUND((J195+J200+J205+J210+J215+J220+J225+J230+J235+J240+J245+J250+J255+J260+J265+J270+J275)*1.21,2)</f>
        <v>0</v>
      </c>
      <c r="M280" s="13"/>
      <c r="N280" s="2"/>
      <c r="O280" s="2"/>
      <c r="P280" s="2"/>
      <c r="Q280" s="33">
        <f>0+Q195+Q200+Q205+Q210+Q215+Q220+Q225+Q230+Q235+Q240+Q245+Q250+Q255+Q260+Q265+Q270+Q275</f>
        <v>0</v>
      </c>
      <c r="R280" s="9">
        <f>0+R195+R200+R205+R210+R215+R220+R225+R230+R235+R240+R245+R250+R255+R260+R265+R270+R275</f>
        <v>0</v>
      </c>
      <c r="S280" s="65">
        <f>Q280*(1+J280)+R280</f>
        <v>0</v>
      </c>
    </row>
    <row r="281" thickTop="1" thickBot="1" ht="25" customHeight="1">
      <c r="A281" s="10"/>
      <c r="B281" s="66"/>
      <c r="C281" s="66"/>
      <c r="D281" s="66"/>
      <c r="E281" s="66"/>
      <c r="F281" s="66"/>
      <c r="G281" s="67" t="s">
        <v>89</v>
      </c>
      <c r="H281" s="68">
        <f>0+J195+J200+J205+J210+J215+J220+J225+J230+J235+J240+J245+J250+J255+J260+J265+J270+J275</f>
        <v>0</v>
      </c>
      <c r="I281" s="67" t="s">
        <v>90</v>
      </c>
      <c r="J281" s="69">
        <f>0+J280</f>
        <v>0</v>
      </c>
      <c r="K281" s="67" t="s">
        <v>91</v>
      </c>
      <c r="L281" s="70">
        <f>0+L280</f>
        <v>0</v>
      </c>
      <c r="M281" s="13"/>
      <c r="N281" s="2"/>
      <c r="O281" s="2"/>
      <c r="P281" s="2"/>
      <c r="Q281" s="2"/>
    </row>
    <row r="282" ht="40" customHeight="1">
      <c r="A282" s="10"/>
      <c r="B282" s="74" t="s">
        <v>363</v>
      </c>
      <c r="C282" s="1"/>
      <c r="D282" s="1"/>
      <c r="E282" s="1"/>
      <c r="F282" s="1"/>
      <c r="G282" s="1"/>
      <c r="H282" s="40"/>
      <c r="I282" s="1"/>
      <c r="J282" s="40"/>
      <c r="K282" s="1"/>
      <c r="L282" s="1"/>
      <c r="M282" s="13"/>
      <c r="N282" s="2"/>
      <c r="O282" s="2"/>
      <c r="P282" s="2"/>
      <c r="Q282" s="2"/>
    </row>
    <row r="283">
      <c r="A283" s="10"/>
      <c r="B283" s="41">
        <v>48</v>
      </c>
      <c r="C283" s="42" t="s">
        <v>364</v>
      </c>
      <c r="D283" s="42" t="s">
        <v>7</v>
      </c>
      <c r="E283" s="42" t="s">
        <v>365</v>
      </c>
      <c r="F283" s="42" t="s">
        <v>7</v>
      </c>
      <c r="G283" s="43" t="s">
        <v>141</v>
      </c>
      <c r="H283" s="44">
        <v>45</v>
      </c>
      <c r="I283" s="45">
        <v>0</v>
      </c>
      <c r="J283" s="46">
        <f>ROUND(H283*I283,2)</f>
        <v>0</v>
      </c>
      <c r="K283" s="47">
        <v>0.20999999999999999</v>
      </c>
      <c r="L283" s="48">
        <f>ROUND(J283*1.21,2)</f>
        <v>0</v>
      </c>
      <c r="M283" s="13"/>
      <c r="N283" s="2"/>
      <c r="O283" s="2"/>
      <c r="P283" s="2"/>
      <c r="Q283" s="33">
        <f>IF(ISNUMBER(K283),IF(H283&gt;0,IF(I283&gt;0,J283,0),0),0)</f>
        <v>0</v>
      </c>
      <c r="R283" s="9">
        <f>IF(ISNUMBER(K283)=FALSE,J283,0)</f>
        <v>0</v>
      </c>
    </row>
    <row r="284">
      <c r="A284" s="10"/>
      <c r="B284" s="49" t="s">
        <v>49</v>
      </c>
      <c r="C284" s="1"/>
      <c r="D284" s="1"/>
      <c r="E284" s="50" t="s">
        <v>366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>
      <c r="A285" s="10"/>
      <c r="B285" s="49" t="s">
        <v>51</v>
      </c>
      <c r="C285" s="1"/>
      <c r="D285" s="1"/>
      <c r="E285" s="50" t="s">
        <v>367</v>
      </c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>
      <c r="A286" s="10"/>
      <c r="B286" s="49" t="s">
        <v>53</v>
      </c>
      <c r="C286" s="1"/>
      <c r="D286" s="1"/>
      <c r="E286" s="50" t="s">
        <v>368</v>
      </c>
      <c r="F286" s="1"/>
      <c r="G286" s="1"/>
      <c r="H286" s="40"/>
      <c r="I286" s="1"/>
      <c r="J286" s="40"/>
      <c r="K286" s="1"/>
      <c r="L286" s="1"/>
      <c r="M286" s="13"/>
      <c r="N286" s="2"/>
      <c r="O286" s="2"/>
      <c r="P286" s="2"/>
      <c r="Q286" s="2"/>
    </row>
    <row r="287" thickBot="1">
      <c r="A287" s="10"/>
      <c r="B287" s="51" t="s">
        <v>55</v>
      </c>
      <c r="C287" s="52"/>
      <c r="D287" s="52"/>
      <c r="E287" s="53" t="s">
        <v>56</v>
      </c>
      <c r="F287" s="52"/>
      <c r="G287" s="52"/>
      <c r="H287" s="54"/>
      <c r="I287" s="52"/>
      <c r="J287" s="54"/>
      <c r="K287" s="52"/>
      <c r="L287" s="52"/>
      <c r="M287" s="13"/>
      <c r="N287" s="2"/>
      <c r="O287" s="2"/>
      <c r="P287" s="2"/>
      <c r="Q287" s="2"/>
    </row>
    <row r="288" thickTop="1">
      <c r="A288" s="10"/>
      <c r="B288" s="41">
        <v>49</v>
      </c>
      <c r="C288" s="42" t="s">
        <v>369</v>
      </c>
      <c r="D288" s="42" t="s">
        <v>7</v>
      </c>
      <c r="E288" s="42" t="s">
        <v>370</v>
      </c>
      <c r="F288" s="42" t="s">
        <v>7</v>
      </c>
      <c r="G288" s="43" t="s">
        <v>141</v>
      </c>
      <c r="H288" s="55">
        <v>45</v>
      </c>
      <c r="I288" s="56">
        <v>0</v>
      </c>
      <c r="J288" s="57">
        <f>ROUND(H288*I288,2)</f>
        <v>0</v>
      </c>
      <c r="K288" s="58">
        <v>0.20999999999999999</v>
      </c>
      <c r="L288" s="59">
        <f>ROUND(J288*1.21,2)</f>
        <v>0</v>
      </c>
      <c r="M288" s="13"/>
      <c r="N288" s="2"/>
      <c r="O288" s="2"/>
      <c r="P288" s="2"/>
      <c r="Q288" s="33">
        <f>IF(ISNUMBER(K288),IF(H288&gt;0,IF(I288&gt;0,J288,0),0),0)</f>
        <v>0</v>
      </c>
      <c r="R288" s="9">
        <f>IF(ISNUMBER(K288)=FALSE,J288,0)</f>
        <v>0</v>
      </c>
    </row>
    <row r="289">
      <c r="A289" s="10"/>
      <c r="B289" s="49" t="s">
        <v>49</v>
      </c>
      <c r="C289" s="1"/>
      <c r="D289" s="1"/>
      <c r="E289" s="50" t="s">
        <v>371</v>
      </c>
      <c r="F289" s="1"/>
      <c r="G289" s="1"/>
      <c r="H289" s="40"/>
      <c r="I289" s="1"/>
      <c r="J289" s="40"/>
      <c r="K289" s="1"/>
      <c r="L289" s="1"/>
      <c r="M289" s="13"/>
      <c r="N289" s="2"/>
      <c r="O289" s="2"/>
      <c r="P289" s="2"/>
      <c r="Q289" s="2"/>
    </row>
    <row r="290">
      <c r="A290" s="10"/>
      <c r="B290" s="49" t="s">
        <v>51</v>
      </c>
      <c r="C290" s="1"/>
      <c r="D290" s="1"/>
      <c r="E290" s="50" t="s">
        <v>372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>
      <c r="A291" s="10"/>
      <c r="B291" s="49" t="s">
        <v>53</v>
      </c>
      <c r="C291" s="1"/>
      <c r="D291" s="1"/>
      <c r="E291" s="50" t="s">
        <v>373</v>
      </c>
      <c r="F291" s="1"/>
      <c r="G291" s="1"/>
      <c r="H291" s="40"/>
      <c r="I291" s="1"/>
      <c r="J291" s="40"/>
      <c r="K291" s="1"/>
      <c r="L291" s="1"/>
      <c r="M291" s="13"/>
      <c r="N291" s="2"/>
      <c r="O291" s="2"/>
      <c r="P291" s="2"/>
      <c r="Q291" s="2"/>
    </row>
    <row r="292" thickBot="1">
      <c r="A292" s="10"/>
      <c r="B292" s="51" t="s">
        <v>55</v>
      </c>
      <c r="C292" s="52"/>
      <c r="D292" s="52"/>
      <c r="E292" s="53" t="s">
        <v>56</v>
      </c>
      <c r="F292" s="52"/>
      <c r="G292" s="52"/>
      <c r="H292" s="54"/>
      <c r="I292" s="52"/>
      <c r="J292" s="54"/>
      <c r="K292" s="52"/>
      <c r="L292" s="52"/>
      <c r="M292" s="13"/>
      <c r="N292" s="2"/>
      <c r="O292" s="2"/>
      <c r="P292" s="2"/>
      <c r="Q292" s="2"/>
    </row>
    <row r="293" thickTop="1">
      <c r="A293" s="10"/>
      <c r="B293" s="41">
        <v>50</v>
      </c>
      <c r="C293" s="42" t="s">
        <v>374</v>
      </c>
      <c r="D293" s="42" t="s">
        <v>7</v>
      </c>
      <c r="E293" s="42" t="s">
        <v>375</v>
      </c>
      <c r="F293" s="42" t="s">
        <v>7</v>
      </c>
      <c r="G293" s="43" t="s">
        <v>141</v>
      </c>
      <c r="H293" s="55">
        <v>45</v>
      </c>
      <c r="I293" s="56">
        <v>0</v>
      </c>
      <c r="J293" s="57">
        <f>ROUND(H293*I293,2)</f>
        <v>0</v>
      </c>
      <c r="K293" s="58">
        <v>0.20999999999999999</v>
      </c>
      <c r="L293" s="59">
        <f>ROUND(J293*1.21,2)</f>
        <v>0</v>
      </c>
      <c r="M293" s="13"/>
      <c r="N293" s="2"/>
      <c r="O293" s="2"/>
      <c r="P293" s="2"/>
      <c r="Q293" s="33">
        <f>IF(ISNUMBER(K293),IF(H293&gt;0,IF(I293&gt;0,J293,0),0),0)</f>
        <v>0</v>
      </c>
      <c r="R293" s="9">
        <f>IF(ISNUMBER(K293)=FALSE,J293,0)</f>
        <v>0</v>
      </c>
    </row>
    <row r="294">
      <c r="A294" s="10"/>
      <c r="B294" s="49" t="s">
        <v>49</v>
      </c>
      <c r="C294" s="1"/>
      <c r="D294" s="1"/>
      <c r="E294" s="50" t="s">
        <v>376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>
      <c r="A295" s="10"/>
      <c r="B295" s="49" t="s">
        <v>51</v>
      </c>
      <c r="C295" s="1"/>
      <c r="D295" s="1"/>
      <c r="E295" s="50" t="s">
        <v>372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>
      <c r="A296" s="10"/>
      <c r="B296" s="49" t="s">
        <v>53</v>
      </c>
      <c r="C296" s="1"/>
      <c r="D296" s="1"/>
      <c r="E296" s="50" t="s">
        <v>377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 thickBot="1">
      <c r="A297" s="10"/>
      <c r="B297" s="51" t="s">
        <v>55</v>
      </c>
      <c r="C297" s="52"/>
      <c r="D297" s="52"/>
      <c r="E297" s="53" t="s">
        <v>56</v>
      </c>
      <c r="F297" s="52"/>
      <c r="G297" s="52"/>
      <c r="H297" s="54"/>
      <c r="I297" s="52"/>
      <c r="J297" s="54"/>
      <c r="K297" s="52"/>
      <c r="L297" s="52"/>
      <c r="M297" s="13"/>
      <c r="N297" s="2"/>
      <c r="O297" s="2"/>
      <c r="P297" s="2"/>
      <c r="Q297" s="2"/>
    </row>
    <row r="298" thickTop="1">
      <c r="A298" s="10"/>
      <c r="B298" s="41">
        <v>51</v>
      </c>
      <c r="C298" s="42" t="s">
        <v>378</v>
      </c>
      <c r="D298" s="42" t="s">
        <v>7</v>
      </c>
      <c r="E298" s="42" t="s">
        <v>379</v>
      </c>
      <c r="F298" s="42" t="s">
        <v>7</v>
      </c>
      <c r="G298" s="43" t="s">
        <v>116</v>
      </c>
      <c r="H298" s="55">
        <v>0.68600000000000005</v>
      </c>
      <c r="I298" s="56">
        <v>0</v>
      </c>
      <c r="J298" s="57">
        <f>ROUND(H298*I298,2)</f>
        <v>0</v>
      </c>
      <c r="K298" s="58">
        <v>0.20999999999999999</v>
      </c>
      <c r="L298" s="59">
        <f>ROUND(J298*1.21,2)</f>
        <v>0</v>
      </c>
      <c r="M298" s="13"/>
      <c r="N298" s="2"/>
      <c r="O298" s="2"/>
      <c r="P298" s="2"/>
      <c r="Q298" s="33">
        <f>IF(ISNUMBER(K298),IF(H298&gt;0,IF(I298&gt;0,J298,0),0),0)</f>
        <v>0</v>
      </c>
      <c r="R298" s="9">
        <f>IF(ISNUMBER(K298)=FALSE,J298,0)</f>
        <v>0</v>
      </c>
    </row>
    <row r="299">
      <c r="A299" s="10"/>
      <c r="B299" s="49" t="s">
        <v>49</v>
      </c>
      <c r="C299" s="1"/>
      <c r="D299" s="1"/>
      <c r="E299" s="50" t="s">
        <v>7</v>
      </c>
      <c r="F299" s="1"/>
      <c r="G299" s="1"/>
      <c r="H299" s="40"/>
      <c r="I299" s="1"/>
      <c r="J299" s="40"/>
      <c r="K299" s="1"/>
      <c r="L299" s="1"/>
      <c r="M299" s="13"/>
      <c r="N299" s="2"/>
      <c r="O299" s="2"/>
      <c r="P299" s="2"/>
      <c r="Q299" s="2"/>
    </row>
    <row r="300">
      <c r="A300" s="10"/>
      <c r="B300" s="49" t="s">
        <v>51</v>
      </c>
      <c r="C300" s="1"/>
      <c r="D300" s="1"/>
      <c r="E300" s="50" t="s">
        <v>380</v>
      </c>
      <c r="F300" s="1"/>
      <c r="G300" s="1"/>
      <c r="H300" s="40"/>
      <c r="I300" s="1"/>
      <c r="J300" s="40"/>
      <c r="K300" s="1"/>
      <c r="L300" s="1"/>
      <c r="M300" s="13"/>
      <c r="N300" s="2"/>
      <c r="O300" s="2"/>
      <c r="P300" s="2"/>
      <c r="Q300" s="2"/>
    </row>
    <row r="301">
      <c r="A301" s="10"/>
      <c r="B301" s="49" t="s">
        <v>53</v>
      </c>
      <c r="C301" s="1"/>
      <c r="D301" s="1"/>
      <c r="E301" s="50" t="s">
        <v>381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 thickBot="1">
      <c r="A302" s="10"/>
      <c r="B302" s="51" t="s">
        <v>55</v>
      </c>
      <c r="C302" s="52"/>
      <c r="D302" s="52"/>
      <c r="E302" s="53" t="s">
        <v>56</v>
      </c>
      <c r="F302" s="52"/>
      <c r="G302" s="52"/>
      <c r="H302" s="54"/>
      <c r="I302" s="52"/>
      <c r="J302" s="54"/>
      <c r="K302" s="52"/>
      <c r="L302" s="52"/>
      <c r="M302" s="13"/>
      <c r="N302" s="2"/>
      <c r="O302" s="2"/>
      <c r="P302" s="2"/>
      <c r="Q302" s="2"/>
    </row>
    <row r="303" thickTop="1">
      <c r="A303" s="10"/>
      <c r="B303" s="41">
        <v>52</v>
      </c>
      <c r="C303" s="42" t="s">
        <v>382</v>
      </c>
      <c r="D303" s="42" t="s">
        <v>7</v>
      </c>
      <c r="E303" s="42" t="s">
        <v>383</v>
      </c>
      <c r="F303" s="42" t="s">
        <v>7</v>
      </c>
      <c r="G303" s="43" t="s">
        <v>141</v>
      </c>
      <c r="H303" s="55">
        <v>45</v>
      </c>
      <c r="I303" s="56">
        <v>0</v>
      </c>
      <c r="J303" s="57">
        <f>ROUND(H303*I303,2)</f>
        <v>0</v>
      </c>
      <c r="K303" s="58">
        <v>0.20999999999999999</v>
      </c>
      <c r="L303" s="59">
        <f>ROUND(J303*1.21,2)</f>
        <v>0</v>
      </c>
      <c r="M303" s="13"/>
      <c r="N303" s="2"/>
      <c r="O303" s="2"/>
      <c r="P303" s="2"/>
      <c r="Q303" s="33">
        <f>IF(ISNUMBER(K303),IF(H303&gt;0,IF(I303&gt;0,J303,0),0),0)</f>
        <v>0</v>
      </c>
      <c r="R303" s="9">
        <f>IF(ISNUMBER(K303)=FALSE,J303,0)</f>
        <v>0</v>
      </c>
    </row>
    <row r="304">
      <c r="A304" s="10"/>
      <c r="B304" s="49" t="s">
        <v>49</v>
      </c>
      <c r="C304" s="1"/>
      <c r="D304" s="1"/>
      <c r="E304" s="50" t="s">
        <v>384</v>
      </c>
      <c r="F304" s="1"/>
      <c r="G304" s="1"/>
      <c r="H304" s="40"/>
      <c r="I304" s="1"/>
      <c r="J304" s="40"/>
      <c r="K304" s="1"/>
      <c r="L304" s="1"/>
      <c r="M304" s="13"/>
      <c r="N304" s="2"/>
      <c r="O304" s="2"/>
      <c r="P304" s="2"/>
      <c r="Q304" s="2"/>
    </row>
    <row r="305">
      <c r="A305" s="10"/>
      <c r="B305" s="49" t="s">
        <v>51</v>
      </c>
      <c r="C305" s="1"/>
      <c r="D305" s="1"/>
      <c r="E305" s="50" t="s">
        <v>385</v>
      </c>
      <c r="F305" s="1"/>
      <c r="G305" s="1"/>
      <c r="H305" s="40"/>
      <c r="I305" s="1"/>
      <c r="J305" s="40"/>
      <c r="K305" s="1"/>
      <c r="L305" s="1"/>
      <c r="M305" s="13"/>
      <c r="N305" s="2"/>
      <c r="O305" s="2"/>
      <c r="P305" s="2"/>
      <c r="Q305" s="2"/>
    </row>
    <row r="306">
      <c r="A306" s="10"/>
      <c r="B306" s="49" t="s">
        <v>53</v>
      </c>
      <c r="C306" s="1"/>
      <c r="D306" s="1"/>
      <c r="E306" s="50" t="s">
        <v>386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 thickBot="1">
      <c r="A307" s="10"/>
      <c r="B307" s="51" t="s">
        <v>55</v>
      </c>
      <c r="C307" s="52"/>
      <c r="D307" s="52"/>
      <c r="E307" s="53" t="s">
        <v>56</v>
      </c>
      <c r="F307" s="52"/>
      <c r="G307" s="52"/>
      <c r="H307" s="54"/>
      <c r="I307" s="52"/>
      <c r="J307" s="54"/>
      <c r="K307" s="52"/>
      <c r="L307" s="52"/>
      <c r="M307" s="13"/>
      <c r="N307" s="2"/>
      <c r="O307" s="2"/>
      <c r="P307" s="2"/>
      <c r="Q307" s="2"/>
    </row>
    <row r="308" thickTop="1">
      <c r="A308" s="10"/>
      <c r="B308" s="41">
        <v>53</v>
      </c>
      <c r="C308" s="42" t="s">
        <v>387</v>
      </c>
      <c r="D308" s="42" t="s">
        <v>7</v>
      </c>
      <c r="E308" s="42" t="s">
        <v>388</v>
      </c>
      <c r="F308" s="42" t="s">
        <v>7</v>
      </c>
      <c r="G308" s="43" t="s">
        <v>83</v>
      </c>
      <c r="H308" s="55">
        <v>1</v>
      </c>
      <c r="I308" s="56">
        <v>0</v>
      </c>
      <c r="J308" s="57">
        <f>ROUND(H308*I308,2)</f>
        <v>0</v>
      </c>
      <c r="K308" s="58">
        <v>0.20999999999999999</v>
      </c>
      <c r="L308" s="59">
        <f>ROUND(J308*1.21,2)</f>
        <v>0</v>
      </c>
      <c r="M308" s="13"/>
      <c r="N308" s="2"/>
      <c r="O308" s="2"/>
      <c r="P308" s="2"/>
      <c r="Q308" s="33">
        <f>IF(ISNUMBER(K308),IF(H308&gt;0,IF(I308&gt;0,J308,0),0),0)</f>
        <v>0</v>
      </c>
      <c r="R308" s="9">
        <f>IF(ISNUMBER(K308)=FALSE,J308,0)</f>
        <v>0</v>
      </c>
    </row>
    <row r="309">
      <c r="A309" s="10"/>
      <c r="B309" s="49" t="s">
        <v>49</v>
      </c>
      <c r="C309" s="1"/>
      <c r="D309" s="1"/>
      <c r="E309" s="50" t="s">
        <v>389</v>
      </c>
      <c r="F309" s="1"/>
      <c r="G309" s="1"/>
      <c r="H309" s="40"/>
      <c r="I309" s="1"/>
      <c r="J309" s="40"/>
      <c r="K309" s="1"/>
      <c r="L309" s="1"/>
      <c r="M309" s="13"/>
      <c r="N309" s="2"/>
      <c r="O309" s="2"/>
      <c r="P309" s="2"/>
      <c r="Q309" s="2"/>
    </row>
    <row r="310">
      <c r="A310" s="10"/>
      <c r="B310" s="49" t="s">
        <v>51</v>
      </c>
      <c r="C310" s="1"/>
      <c r="D310" s="1"/>
      <c r="E310" s="50" t="s">
        <v>52</v>
      </c>
      <c r="F310" s="1"/>
      <c r="G310" s="1"/>
      <c r="H310" s="40"/>
      <c r="I310" s="1"/>
      <c r="J310" s="40"/>
      <c r="K310" s="1"/>
      <c r="L310" s="1"/>
      <c r="M310" s="13"/>
      <c r="N310" s="2"/>
      <c r="O310" s="2"/>
      <c r="P310" s="2"/>
      <c r="Q310" s="2"/>
    </row>
    <row r="311">
      <c r="A311" s="10"/>
      <c r="B311" s="49" t="s">
        <v>53</v>
      </c>
      <c r="C311" s="1"/>
      <c r="D311" s="1"/>
      <c r="E311" s="50" t="s">
        <v>390</v>
      </c>
      <c r="F311" s="1"/>
      <c r="G311" s="1"/>
      <c r="H311" s="40"/>
      <c r="I311" s="1"/>
      <c r="J311" s="40"/>
      <c r="K311" s="1"/>
      <c r="L311" s="1"/>
      <c r="M311" s="13"/>
      <c r="N311" s="2"/>
      <c r="O311" s="2"/>
      <c r="P311" s="2"/>
      <c r="Q311" s="2"/>
    </row>
    <row r="312" thickBot="1">
      <c r="A312" s="10"/>
      <c r="B312" s="51" t="s">
        <v>55</v>
      </c>
      <c r="C312" s="52"/>
      <c r="D312" s="52"/>
      <c r="E312" s="53" t="s">
        <v>56</v>
      </c>
      <c r="F312" s="52"/>
      <c r="G312" s="52"/>
      <c r="H312" s="54"/>
      <c r="I312" s="52"/>
      <c r="J312" s="54"/>
      <c r="K312" s="52"/>
      <c r="L312" s="52"/>
      <c r="M312" s="13"/>
      <c r="N312" s="2"/>
      <c r="O312" s="2"/>
      <c r="P312" s="2"/>
      <c r="Q312" s="2"/>
    </row>
    <row r="313" thickTop="1">
      <c r="A313" s="10"/>
      <c r="B313" s="41">
        <v>54</v>
      </c>
      <c r="C313" s="42" t="s">
        <v>391</v>
      </c>
      <c r="D313" s="42" t="s">
        <v>7</v>
      </c>
      <c r="E313" s="42" t="s">
        <v>392</v>
      </c>
      <c r="F313" s="42" t="s">
        <v>7</v>
      </c>
      <c r="G313" s="43" t="s">
        <v>83</v>
      </c>
      <c r="H313" s="55">
        <v>1</v>
      </c>
      <c r="I313" s="56">
        <v>0</v>
      </c>
      <c r="J313" s="57">
        <f>ROUND(H313*I313,2)</f>
        <v>0</v>
      </c>
      <c r="K313" s="58">
        <v>0.20999999999999999</v>
      </c>
      <c r="L313" s="59">
        <f>ROUND(J313*1.21,2)</f>
        <v>0</v>
      </c>
      <c r="M313" s="13"/>
      <c r="N313" s="2"/>
      <c r="O313" s="2"/>
      <c r="P313" s="2"/>
      <c r="Q313" s="33">
        <f>IF(ISNUMBER(K313),IF(H313&gt;0,IF(I313&gt;0,J313,0),0),0)</f>
        <v>0</v>
      </c>
      <c r="R313" s="9">
        <f>IF(ISNUMBER(K313)=FALSE,J313,0)</f>
        <v>0</v>
      </c>
    </row>
    <row r="314">
      <c r="A314" s="10"/>
      <c r="B314" s="49" t="s">
        <v>49</v>
      </c>
      <c r="C314" s="1"/>
      <c r="D314" s="1"/>
      <c r="E314" s="50" t="s">
        <v>393</v>
      </c>
      <c r="F314" s="1"/>
      <c r="G314" s="1"/>
      <c r="H314" s="40"/>
      <c r="I314" s="1"/>
      <c r="J314" s="40"/>
      <c r="K314" s="1"/>
      <c r="L314" s="1"/>
      <c r="M314" s="13"/>
      <c r="N314" s="2"/>
      <c r="O314" s="2"/>
      <c r="P314" s="2"/>
      <c r="Q314" s="2"/>
    </row>
    <row r="315">
      <c r="A315" s="10"/>
      <c r="B315" s="49" t="s">
        <v>51</v>
      </c>
      <c r="C315" s="1"/>
      <c r="D315" s="1"/>
      <c r="E315" s="50" t="s">
        <v>52</v>
      </c>
      <c r="F315" s="1"/>
      <c r="G315" s="1"/>
      <c r="H315" s="40"/>
      <c r="I315" s="1"/>
      <c r="J315" s="40"/>
      <c r="K315" s="1"/>
      <c r="L315" s="1"/>
      <c r="M315" s="13"/>
      <c r="N315" s="2"/>
      <c r="O315" s="2"/>
      <c r="P315" s="2"/>
      <c r="Q315" s="2"/>
    </row>
    <row r="316">
      <c r="A316" s="10"/>
      <c r="B316" s="49" t="s">
        <v>53</v>
      </c>
      <c r="C316" s="1"/>
      <c r="D316" s="1"/>
      <c r="E316" s="50" t="s">
        <v>394</v>
      </c>
      <c r="F316" s="1"/>
      <c r="G316" s="1"/>
      <c r="H316" s="40"/>
      <c r="I316" s="1"/>
      <c r="J316" s="40"/>
      <c r="K316" s="1"/>
      <c r="L316" s="1"/>
      <c r="M316" s="13"/>
      <c r="N316" s="2"/>
      <c r="O316" s="2"/>
      <c r="P316" s="2"/>
      <c r="Q316" s="2"/>
    </row>
    <row r="317" thickBot="1">
      <c r="A317" s="10"/>
      <c r="B317" s="51" t="s">
        <v>55</v>
      </c>
      <c r="C317" s="52"/>
      <c r="D317" s="52"/>
      <c r="E317" s="53" t="s">
        <v>56</v>
      </c>
      <c r="F317" s="52"/>
      <c r="G317" s="52"/>
      <c r="H317" s="54"/>
      <c r="I317" s="52"/>
      <c r="J317" s="54"/>
      <c r="K317" s="52"/>
      <c r="L317" s="52"/>
      <c r="M317" s="13"/>
      <c r="N317" s="2"/>
      <c r="O317" s="2"/>
      <c r="P317" s="2"/>
      <c r="Q317" s="2"/>
    </row>
    <row r="318" thickTop="1" thickBot="1" ht="25" customHeight="1">
      <c r="A318" s="10"/>
      <c r="B318" s="1"/>
      <c r="C318" s="60">
        <v>7</v>
      </c>
      <c r="D318" s="1"/>
      <c r="E318" s="60" t="s">
        <v>163</v>
      </c>
      <c r="F318" s="1"/>
      <c r="G318" s="61" t="s">
        <v>86</v>
      </c>
      <c r="H318" s="62">
        <f>J283+J288+J293+J298+J303+J308+J313</f>
        <v>0</v>
      </c>
      <c r="I318" s="61" t="s">
        <v>87</v>
      </c>
      <c r="J318" s="63">
        <f>(L318-H318)</f>
        <v>0</v>
      </c>
      <c r="K318" s="61" t="s">
        <v>88</v>
      </c>
      <c r="L318" s="64">
        <f>ROUND((J283+J288+J293+J298+J303+J308+J313)*1.21,2)</f>
        <v>0</v>
      </c>
      <c r="M318" s="13"/>
      <c r="N318" s="2"/>
      <c r="O318" s="2"/>
      <c r="P318" s="2"/>
      <c r="Q318" s="33">
        <f>0+Q283+Q288+Q293+Q298+Q303+Q308+Q313</f>
        <v>0</v>
      </c>
      <c r="R318" s="9">
        <f>0+R283+R288+R293+R298+R303+R308+R313</f>
        <v>0</v>
      </c>
      <c r="S318" s="65">
        <f>Q318*(1+J318)+R318</f>
        <v>0</v>
      </c>
    </row>
    <row r="319" thickTop="1" thickBot="1" ht="25" customHeight="1">
      <c r="A319" s="10"/>
      <c r="B319" s="66"/>
      <c r="C319" s="66"/>
      <c r="D319" s="66"/>
      <c r="E319" s="66"/>
      <c r="F319" s="66"/>
      <c r="G319" s="67" t="s">
        <v>89</v>
      </c>
      <c r="H319" s="68">
        <f>0+J283+J288+J293+J298+J303+J308+J313</f>
        <v>0</v>
      </c>
      <c r="I319" s="67" t="s">
        <v>90</v>
      </c>
      <c r="J319" s="69">
        <f>0+J318</f>
        <v>0</v>
      </c>
      <c r="K319" s="67" t="s">
        <v>91</v>
      </c>
      <c r="L319" s="70">
        <f>0+L318</f>
        <v>0</v>
      </c>
      <c r="M319" s="13"/>
      <c r="N319" s="2"/>
      <c r="O319" s="2"/>
      <c r="P319" s="2"/>
      <c r="Q319" s="2"/>
    </row>
    <row r="320" ht="40" customHeight="1">
      <c r="A320" s="10"/>
      <c r="B320" s="74" t="s">
        <v>395</v>
      </c>
      <c r="C320" s="1"/>
      <c r="D320" s="1"/>
      <c r="E320" s="1"/>
      <c r="F320" s="1"/>
      <c r="G320" s="1"/>
      <c r="H320" s="40"/>
      <c r="I320" s="1"/>
      <c r="J320" s="40"/>
      <c r="K320" s="1"/>
      <c r="L320" s="1"/>
      <c r="M320" s="13"/>
      <c r="N320" s="2"/>
      <c r="O320" s="2"/>
      <c r="P320" s="2"/>
      <c r="Q320" s="2"/>
    </row>
    <row r="321">
      <c r="A321" s="10"/>
      <c r="B321" s="41">
        <v>55</v>
      </c>
      <c r="C321" s="42" t="s">
        <v>396</v>
      </c>
      <c r="D321" s="42" t="s">
        <v>7</v>
      </c>
      <c r="E321" s="42" t="s">
        <v>397</v>
      </c>
      <c r="F321" s="42" t="s">
        <v>7</v>
      </c>
      <c r="G321" s="43" t="s">
        <v>141</v>
      </c>
      <c r="H321" s="44">
        <v>1.5</v>
      </c>
      <c r="I321" s="45">
        <v>0</v>
      </c>
      <c r="J321" s="46">
        <f>ROUND(H321*I321,2)</f>
        <v>0</v>
      </c>
      <c r="K321" s="47">
        <v>0.20999999999999999</v>
      </c>
      <c r="L321" s="48">
        <f>ROUND(J321*1.21,2)</f>
        <v>0</v>
      </c>
      <c r="M321" s="13"/>
      <c r="N321" s="2"/>
      <c r="O321" s="2"/>
      <c r="P321" s="2"/>
      <c r="Q321" s="33">
        <f>IF(ISNUMBER(K321),IF(H321&gt;0,IF(I321&gt;0,J321,0),0),0)</f>
        <v>0</v>
      </c>
      <c r="R321" s="9">
        <f>IF(ISNUMBER(K321)=FALSE,J321,0)</f>
        <v>0</v>
      </c>
    </row>
    <row r="322">
      <c r="A322" s="10"/>
      <c r="B322" s="49" t="s">
        <v>49</v>
      </c>
      <c r="C322" s="1"/>
      <c r="D322" s="1"/>
      <c r="E322" s="50" t="s">
        <v>398</v>
      </c>
      <c r="F322" s="1"/>
      <c r="G322" s="1"/>
      <c r="H322" s="40"/>
      <c r="I322" s="1"/>
      <c r="J322" s="40"/>
      <c r="K322" s="1"/>
      <c r="L322" s="1"/>
      <c r="M322" s="13"/>
      <c r="N322" s="2"/>
      <c r="O322" s="2"/>
      <c r="P322" s="2"/>
      <c r="Q322" s="2"/>
    </row>
    <row r="323">
      <c r="A323" s="10"/>
      <c r="B323" s="49" t="s">
        <v>51</v>
      </c>
      <c r="C323" s="1"/>
      <c r="D323" s="1"/>
      <c r="E323" s="50" t="s">
        <v>399</v>
      </c>
      <c r="F323" s="1"/>
      <c r="G323" s="1"/>
      <c r="H323" s="40"/>
      <c r="I323" s="1"/>
      <c r="J323" s="40"/>
      <c r="K323" s="1"/>
      <c r="L323" s="1"/>
      <c r="M323" s="13"/>
      <c r="N323" s="2"/>
      <c r="O323" s="2"/>
      <c r="P323" s="2"/>
      <c r="Q323" s="2"/>
    </row>
    <row r="324">
      <c r="A324" s="10"/>
      <c r="B324" s="49" t="s">
        <v>53</v>
      </c>
      <c r="C324" s="1"/>
      <c r="D324" s="1"/>
      <c r="E324" s="50" t="s">
        <v>400</v>
      </c>
      <c r="F324" s="1"/>
      <c r="G324" s="1"/>
      <c r="H324" s="40"/>
      <c r="I324" s="1"/>
      <c r="J324" s="40"/>
      <c r="K324" s="1"/>
      <c r="L324" s="1"/>
      <c r="M324" s="13"/>
      <c r="N324" s="2"/>
      <c r="O324" s="2"/>
      <c r="P324" s="2"/>
      <c r="Q324" s="2"/>
    </row>
    <row r="325" thickBot="1">
      <c r="A325" s="10"/>
      <c r="B325" s="51" t="s">
        <v>55</v>
      </c>
      <c r="C325" s="52"/>
      <c r="D325" s="52"/>
      <c r="E325" s="53" t="s">
        <v>56</v>
      </c>
      <c r="F325" s="52"/>
      <c r="G325" s="52"/>
      <c r="H325" s="54"/>
      <c r="I325" s="52"/>
      <c r="J325" s="54"/>
      <c r="K325" s="52"/>
      <c r="L325" s="52"/>
      <c r="M325" s="13"/>
      <c r="N325" s="2"/>
      <c r="O325" s="2"/>
      <c r="P325" s="2"/>
      <c r="Q325" s="2"/>
    </row>
    <row r="326" thickTop="1">
      <c r="A326" s="10"/>
      <c r="B326" s="41">
        <v>56</v>
      </c>
      <c r="C326" s="42" t="s">
        <v>401</v>
      </c>
      <c r="D326" s="42" t="s">
        <v>7</v>
      </c>
      <c r="E326" s="42" t="s">
        <v>402</v>
      </c>
      <c r="F326" s="42" t="s">
        <v>7</v>
      </c>
      <c r="G326" s="43" t="s">
        <v>141</v>
      </c>
      <c r="H326" s="55">
        <v>77</v>
      </c>
      <c r="I326" s="56">
        <v>0</v>
      </c>
      <c r="J326" s="57">
        <f>ROUND(H326*I326,2)</f>
        <v>0</v>
      </c>
      <c r="K326" s="58">
        <v>0.20999999999999999</v>
      </c>
      <c r="L326" s="59">
        <f>ROUND(J326*1.21,2)</f>
        <v>0</v>
      </c>
      <c r="M326" s="13"/>
      <c r="N326" s="2"/>
      <c r="O326" s="2"/>
      <c r="P326" s="2"/>
      <c r="Q326" s="33">
        <f>IF(ISNUMBER(K326),IF(H326&gt;0,IF(I326&gt;0,J326,0),0),0)</f>
        <v>0</v>
      </c>
      <c r="R326" s="9">
        <f>IF(ISNUMBER(K326)=FALSE,J326,0)</f>
        <v>0</v>
      </c>
    </row>
    <row r="327">
      <c r="A327" s="10"/>
      <c r="B327" s="49" t="s">
        <v>49</v>
      </c>
      <c r="C327" s="1"/>
      <c r="D327" s="1"/>
      <c r="E327" s="50" t="s">
        <v>403</v>
      </c>
      <c r="F327" s="1"/>
      <c r="G327" s="1"/>
      <c r="H327" s="40"/>
      <c r="I327" s="1"/>
      <c r="J327" s="40"/>
      <c r="K327" s="1"/>
      <c r="L327" s="1"/>
      <c r="M327" s="13"/>
      <c r="N327" s="2"/>
      <c r="O327" s="2"/>
      <c r="P327" s="2"/>
      <c r="Q327" s="2"/>
    </row>
    <row r="328">
      <c r="A328" s="10"/>
      <c r="B328" s="49" t="s">
        <v>51</v>
      </c>
      <c r="C328" s="1"/>
      <c r="D328" s="1"/>
      <c r="E328" s="50" t="s">
        <v>404</v>
      </c>
      <c r="F328" s="1"/>
      <c r="G328" s="1"/>
      <c r="H328" s="40"/>
      <c r="I328" s="1"/>
      <c r="J328" s="40"/>
      <c r="K328" s="1"/>
      <c r="L328" s="1"/>
      <c r="M328" s="13"/>
      <c r="N328" s="2"/>
      <c r="O328" s="2"/>
      <c r="P328" s="2"/>
      <c r="Q328" s="2"/>
    </row>
    <row r="329">
      <c r="A329" s="10"/>
      <c r="B329" s="49" t="s">
        <v>53</v>
      </c>
      <c r="C329" s="1"/>
      <c r="D329" s="1"/>
      <c r="E329" s="50" t="s">
        <v>400</v>
      </c>
      <c r="F329" s="1"/>
      <c r="G329" s="1"/>
      <c r="H329" s="40"/>
      <c r="I329" s="1"/>
      <c r="J329" s="40"/>
      <c r="K329" s="1"/>
      <c r="L329" s="1"/>
      <c r="M329" s="13"/>
      <c r="N329" s="2"/>
      <c r="O329" s="2"/>
      <c r="P329" s="2"/>
      <c r="Q329" s="2"/>
    </row>
    <row r="330" thickBot="1">
      <c r="A330" s="10"/>
      <c r="B330" s="51" t="s">
        <v>55</v>
      </c>
      <c r="C330" s="52"/>
      <c r="D330" s="52"/>
      <c r="E330" s="53" t="s">
        <v>56</v>
      </c>
      <c r="F330" s="52"/>
      <c r="G330" s="52"/>
      <c r="H330" s="54"/>
      <c r="I330" s="52"/>
      <c r="J330" s="54"/>
      <c r="K330" s="52"/>
      <c r="L330" s="52"/>
      <c r="M330" s="13"/>
      <c r="N330" s="2"/>
      <c r="O330" s="2"/>
      <c r="P330" s="2"/>
      <c r="Q330" s="2"/>
    </row>
    <row r="331" thickTop="1">
      <c r="A331" s="10"/>
      <c r="B331" s="41">
        <v>57</v>
      </c>
      <c r="C331" s="42" t="s">
        <v>405</v>
      </c>
      <c r="D331" s="42" t="s">
        <v>7</v>
      </c>
      <c r="E331" s="42" t="s">
        <v>406</v>
      </c>
      <c r="F331" s="42" t="s">
        <v>7</v>
      </c>
      <c r="G331" s="43" t="s">
        <v>141</v>
      </c>
      <c r="H331" s="55">
        <v>1.5</v>
      </c>
      <c r="I331" s="56">
        <v>0</v>
      </c>
      <c r="J331" s="57">
        <f>ROUND(H331*I331,2)</f>
        <v>0</v>
      </c>
      <c r="K331" s="58">
        <v>0.20999999999999999</v>
      </c>
      <c r="L331" s="59">
        <f>ROUND(J331*1.21,2)</f>
        <v>0</v>
      </c>
      <c r="M331" s="13"/>
      <c r="N331" s="2"/>
      <c r="O331" s="2"/>
      <c r="P331" s="2"/>
      <c r="Q331" s="33">
        <f>IF(ISNUMBER(K331),IF(H331&gt;0,IF(I331&gt;0,J331,0),0),0)</f>
        <v>0</v>
      </c>
      <c r="R331" s="9">
        <f>IF(ISNUMBER(K331)=FALSE,J331,0)</f>
        <v>0</v>
      </c>
    </row>
    <row r="332">
      <c r="A332" s="10"/>
      <c r="B332" s="49" t="s">
        <v>49</v>
      </c>
      <c r="C332" s="1"/>
      <c r="D332" s="1"/>
      <c r="E332" s="50" t="s">
        <v>407</v>
      </c>
      <c r="F332" s="1"/>
      <c r="G332" s="1"/>
      <c r="H332" s="40"/>
      <c r="I332" s="1"/>
      <c r="J332" s="40"/>
      <c r="K332" s="1"/>
      <c r="L332" s="1"/>
      <c r="M332" s="13"/>
      <c r="N332" s="2"/>
      <c r="O332" s="2"/>
      <c r="P332" s="2"/>
      <c r="Q332" s="2"/>
    </row>
    <row r="333">
      <c r="A333" s="10"/>
      <c r="B333" s="49" t="s">
        <v>51</v>
      </c>
      <c r="C333" s="1"/>
      <c r="D333" s="1"/>
      <c r="E333" s="50" t="s">
        <v>408</v>
      </c>
      <c r="F333" s="1"/>
      <c r="G333" s="1"/>
      <c r="H333" s="40"/>
      <c r="I333" s="1"/>
      <c r="J333" s="40"/>
      <c r="K333" s="1"/>
      <c r="L333" s="1"/>
      <c r="M333" s="13"/>
      <c r="N333" s="2"/>
      <c r="O333" s="2"/>
      <c r="P333" s="2"/>
      <c r="Q333" s="2"/>
    </row>
    <row r="334">
      <c r="A334" s="10"/>
      <c r="B334" s="49" t="s">
        <v>53</v>
      </c>
      <c r="C334" s="1"/>
      <c r="D334" s="1"/>
      <c r="E334" s="50" t="s">
        <v>409</v>
      </c>
      <c r="F334" s="1"/>
      <c r="G334" s="1"/>
      <c r="H334" s="40"/>
      <c r="I334" s="1"/>
      <c r="J334" s="40"/>
      <c r="K334" s="1"/>
      <c r="L334" s="1"/>
      <c r="M334" s="13"/>
      <c r="N334" s="2"/>
      <c r="O334" s="2"/>
      <c r="P334" s="2"/>
      <c r="Q334" s="2"/>
    </row>
    <row r="335" thickBot="1">
      <c r="A335" s="10"/>
      <c r="B335" s="51" t="s">
        <v>55</v>
      </c>
      <c r="C335" s="52"/>
      <c r="D335" s="52"/>
      <c r="E335" s="53" t="s">
        <v>56</v>
      </c>
      <c r="F335" s="52"/>
      <c r="G335" s="52"/>
      <c r="H335" s="54"/>
      <c r="I335" s="52"/>
      <c r="J335" s="54"/>
      <c r="K335" s="52"/>
      <c r="L335" s="52"/>
      <c r="M335" s="13"/>
      <c r="N335" s="2"/>
      <c r="O335" s="2"/>
      <c r="P335" s="2"/>
      <c r="Q335" s="2"/>
    </row>
    <row r="336" thickTop="1">
      <c r="A336" s="10"/>
      <c r="B336" s="41">
        <v>58</v>
      </c>
      <c r="C336" s="42" t="s">
        <v>410</v>
      </c>
      <c r="D336" s="42" t="s">
        <v>7</v>
      </c>
      <c r="E336" s="42" t="s">
        <v>411</v>
      </c>
      <c r="F336" s="42" t="s">
        <v>7</v>
      </c>
      <c r="G336" s="43" t="s">
        <v>141</v>
      </c>
      <c r="H336" s="55">
        <v>170</v>
      </c>
      <c r="I336" s="56">
        <v>0</v>
      </c>
      <c r="J336" s="57">
        <f>ROUND(H336*I336,2)</f>
        <v>0</v>
      </c>
      <c r="K336" s="58">
        <v>0.20999999999999999</v>
      </c>
      <c r="L336" s="59">
        <f>ROUND(J336*1.21,2)</f>
        <v>0</v>
      </c>
      <c r="M336" s="13"/>
      <c r="N336" s="2"/>
      <c r="O336" s="2"/>
      <c r="P336" s="2"/>
      <c r="Q336" s="33">
        <f>IF(ISNUMBER(K336),IF(H336&gt;0,IF(I336&gt;0,J336,0),0),0)</f>
        <v>0</v>
      </c>
      <c r="R336" s="9">
        <f>IF(ISNUMBER(K336)=FALSE,J336,0)</f>
        <v>0</v>
      </c>
    </row>
    <row r="337">
      <c r="A337" s="10"/>
      <c r="B337" s="49" t="s">
        <v>49</v>
      </c>
      <c r="C337" s="1"/>
      <c r="D337" s="1"/>
      <c r="E337" s="50" t="s">
        <v>412</v>
      </c>
      <c r="F337" s="1"/>
      <c r="G337" s="1"/>
      <c r="H337" s="40"/>
      <c r="I337" s="1"/>
      <c r="J337" s="40"/>
      <c r="K337" s="1"/>
      <c r="L337" s="1"/>
      <c r="M337" s="13"/>
      <c r="N337" s="2"/>
      <c r="O337" s="2"/>
      <c r="P337" s="2"/>
      <c r="Q337" s="2"/>
    </row>
    <row r="338">
      <c r="A338" s="10"/>
      <c r="B338" s="49" t="s">
        <v>51</v>
      </c>
      <c r="C338" s="1"/>
      <c r="D338" s="1"/>
      <c r="E338" s="50" t="s">
        <v>413</v>
      </c>
      <c r="F338" s="1"/>
      <c r="G338" s="1"/>
      <c r="H338" s="40"/>
      <c r="I338" s="1"/>
      <c r="J338" s="40"/>
      <c r="K338" s="1"/>
      <c r="L338" s="1"/>
      <c r="M338" s="13"/>
      <c r="N338" s="2"/>
      <c r="O338" s="2"/>
      <c r="P338" s="2"/>
      <c r="Q338" s="2"/>
    </row>
    <row r="339">
      <c r="A339" s="10"/>
      <c r="B339" s="49" t="s">
        <v>53</v>
      </c>
      <c r="C339" s="1"/>
      <c r="D339" s="1"/>
      <c r="E339" s="50" t="s">
        <v>409</v>
      </c>
      <c r="F339" s="1"/>
      <c r="G339" s="1"/>
      <c r="H339" s="40"/>
      <c r="I339" s="1"/>
      <c r="J339" s="40"/>
      <c r="K339" s="1"/>
      <c r="L339" s="1"/>
      <c r="M339" s="13"/>
      <c r="N339" s="2"/>
      <c r="O339" s="2"/>
      <c r="P339" s="2"/>
      <c r="Q339" s="2"/>
    </row>
    <row r="340" thickBot="1">
      <c r="A340" s="10"/>
      <c r="B340" s="51" t="s">
        <v>55</v>
      </c>
      <c r="C340" s="52"/>
      <c r="D340" s="52"/>
      <c r="E340" s="53" t="s">
        <v>56</v>
      </c>
      <c r="F340" s="52"/>
      <c r="G340" s="52"/>
      <c r="H340" s="54"/>
      <c r="I340" s="52"/>
      <c r="J340" s="54"/>
      <c r="K340" s="52"/>
      <c r="L340" s="52"/>
      <c r="M340" s="13"/>
      <c r="N340" s="2"/>
      <c r="O340" s="2"/>
      <c r="P340" s="2"/>
      <c r="Q340" s="2"/>
    </row>
    <row r="341" thickTop="1">
      <c r="A341" s="10"/>
      <c r="B341" s="41">
        <v>59</v>
      </c>
      <c r="C341" s="42" t="s">
        <v>414</v>
      </c>
      <c r="D341" s="42" t="s">
        <v>7</v>
      </c>
      <c r="E341" s="42" t="s">
        <v>415</v>
      </c>
      <c r="F341" s="42" t="s">
        <v>7</v>
      </c>
      <c r="G341" s="43" t="s">
        <v>83</v>
      </c>
      <c r="H341" s="55">
        <v>2</v>
      </c>
      <c r="I341" s="56">
        <v>0</v>
      </c>
      <c r="J341" s="57">
        <f>ROUND(H341*I341,2)</f>
        <v>0</v>
      </c>
      <c r="K341" s="58">
        <v>0.20999999999999999</v>
      </c>
      <c r="L341" s="59">
        <f>ROUND(J341*1.21,2)</f>
        <v>0</v>
      </c>
      <c r="M341" s="13"/>
      <c r="N341" s="2"/>
      <c r="O341" s="2"/>
      <c r="P341" s="2"/>
      <c r="Q341" s="33">
        <f>IF(ISNUMBER(K341),IF(H341&gt;0,IF(I341&gt;0,J341,0),0),0)</f>
        <v>0</v>
      </c>
      <c r="R341" s="9">
        <f>IF(ISNUMBER(K341)=FALSE,J341,0)</f>
        <v>0</v>
      </c>
    </row>
    <row r="342">
      <c r="A342" s="10"/>
      <c r="B342" s="49" t="s">
        <v>49</v>
      </c>
      <c r="C342" s="1"/>
      <c r="D342" s="1"/>
      <c r="E342" s="50" t="s">
        <v>416</v>
      </c>
      <c r="F342" s="1"/>
      <c r="G342" s="1"/>
      <c r="H342" s="40"/>
      <c r="I342" s="1"/>
      <c r="J342" s="40"/>
      <c r="K342" s="1"/>
      <c r="L342" s="1"/>
      <c r="M342" s="13"/>
      <c r="N342" s="2"/>
      <c r="O342" s="2"/>
      <c r="P342" s="2"/>
      <c r="Q342" s="2"/>
    </row>
    <row r="343">
      <c r="A343" s="10"/>
      <c r="B343" s="49" t="s">
        <v>51</v>
      </c>
      <c r="C343" s="1"/>
      <c r="D343" s="1"/>
      <c r="E343" s="50" t="s">
        <v>417</v>
      </c>
      <c r="F343" s="1"/>
      <c r="G343" s="1"/>
      <c r="H343" s="40"/>
      <c r="I343" s="1"/>
      <c r="J343" s="40"/>
      <c r="K343" s="1"/>
      <c r="L343" s="1"/>
      <c r="M343" s="13"/>
      <c r="N343" s="2"/>
      <c r="O343" s="2"/>
      <c r="P343" s="2"/>
      <c r="Q343" s="2"/>
    </row>
    <row r="344">
      <c r="A344" s="10"/>
      <c r="B344" s="49" t="s">
        <v>53</v>
      </c>
      <c r="C344" s="1"/>
      <c r="D344" s="1"/>
      <c r="E344" s="50" t="s">
        <v>418</v>
      </c>
      <c r="F344" s="1"/>
      <c r="G344" s="1"/>
      <c r="H344" s="40"/>
      <c r="I344" s="1"/>
      <c r="J344" s="40"/>
      <c r="K344" s="1"/>
      <c r="L344" s="1"/>
      <c r="M344" s="13"/>
      <c r="N344" s="2"/>
      <c r="O344" s="2"/>
      <c r="P344" s="2"/>
      <c r="Q344" s="2"/>
    </row>
    <row r="345" thickBot="1">
      <c r="A345" s="10"/>
      <c r="B345" s="51" t="s">
        <v>55</v>
      </c>
      <c r="C345" s="52"/>
      <c r="D345" s="52"/>
      <c r="E345" s="53" t="s">
        <v>56</v>
      </c>
      <c r="F345" s="52"/>
      <c r="G345" s="52"/>
      <c r="H345" s="54"/>
      <c r="I345" s="52"/>
      <c r="J345" s="54"/>
      <c r="K345" s="52"/>
      <c r="L345" s="52"/>
      <c r="M345" s="13"/>
      <c r="N345" s="2"/>
      <c r="O345" s="2"/>
      <c r="P345" s="2"/>
      <c r="Q345" s="2"/>
    </row>
    <row r="346" thickTop="1">
      <c r="A346" s="10"/>
      <c r="B346" s="41">
        <v>60</v>
      </c>
      <c r="C346" s="42" t="s">
        <v>419</v>
      </c>
      <c r="D346" s="42" t="s">
        <v>7</v>
      </c>
      <c r="E346" s="42" t="s">
        <v>420</v>
      </c>
      <c r="F346" s="42" t="s">
        <v>7</v>
      </c>
      <c r="G346" s="43" t="s">
        <v>83</v>
      </c>
      <c r="H346" s="55">
        <v>3</v>
      </c>
      <c r="I346" s="56">
        <v>0</v>
      </c>
      <c r="J346" s="57">
        <f>ROUND(H346*I346,2)</f>
        <v>0</v>
      </c>
      <c r="K346" s="58">
        <v>0.20999999999999999</v>
      </c>
      <c r="L346" s="59">
        <f>ROUND(J346*1.21,2)</f>
        <v>0</v>
      </c>
      <c r="M346" s="13"/>
      <c r="N346" s="2"/>
      <c r="O346" s="2"/>
      <c r="P346" s="2"/>
      <c r="Q346" s="33">
        <f>IF(ISNUMBER(K346),IF(H346&gt;0,IF(I346&gt;0,J346,0),0),0)</f>
        <v>0</v>
      </c>
      <c r="R346" s="9">
        <f>IF(ISNUMBER(K346)=FALSE,J346,0)</f>
        <v>0</v>
      </c>
    </row>
    <row r="347">
      <c r="A347" s="10"/>
      <c r="B347" s="49" t="s">
        <v>49</v>
      </c>
      <c r="C347" s="1"/>
      <c r="D347" s="1"/>
      <c r="E347" s="50" t="s">
        <v>421</v>
      </c>
      <c r="F347" s="1"/>
      <c r="G347" s="1"/>
      <c r="H347" s="40"/>
      <c r="I347" s="1"/>
      <c r="J347" s="40"/>
      <c r="K347" s="1"/>
      <c r="L347" s="1"/>
      <c r="M347" s="13"/>
      <c r="N347" s="2"/>
      <c r="O347" s="2"/>
      <c r="P347" s="2"/>
      <c r="Q347" s="2"/>
    </row>
    <row r="348">
      <c r="A348" s="10"/>
      <c r="B348" s="49" t="s">
        <v>51</v>
      </c>
      <c r="C348" s="1"/>
      <c r="D348" s="1"/>
      <c r="E348" s="50" t="s">
        <v>422</v>
      </c>
      <c r="F348" s="1"/>
      <c r="G348" s="1"/>
      <c r="H348" s="40"/>
      <c r="I348" s="1"/>
      <c r="J348" s="40"/>
      <c r="K348" s="1"/>
      <c r="L348" s="1"/>
      <c r="M348" s="13"/>
      <c r="N348" s="2"/>
      <c r="O348" s="2"/>
      <c r="P348" s="2"/>
      <c r="Q348" s="2"/>
    </row>
    <row r="349">
      <c r="A349" s="10"/>
      <c r="B349" s="49" t="s">
        <v>53</v>
      </c>
      <c r="C349" s="1"/>
      <c r="D349" s="1"/>
      <c r="E349" s="50" t="s">
        <v>423</v>
      </c>
      <c r="F349" s="1"/>
      <c r="G349" s="1"/>
      <c r="H349" s="40"/>
      <c r="I349" s="1"/>
      <c r="J349" s="40"/>
      <c r="K349" s="1"/>
      <c r="L349" s="1"/>
      <c r="M349" s="13"/>
      <c r="N349" s="2"/>
      <c r="O349" s="2"/>
      <c r="P349" s="2"/>
      <c r="Q349" s="2"/>
    </row>
    <row r="350" thickBot="1">
      <c r="A350" s="10"/>
      <c r="B350" s="51" t="s">
        <v>55</v>
      </c>
      <c r="C350" s="52"/>
      <c r="D350" s="52"/>
      <c r="E350" s="53" t="s">
        <v>56</v>
      </c>
      <c r="F350" s="52"/>
      <c r="G350" s="52"/>
      <c r="H350" s="54"/>
      <c r="I350" s="52"/>
      <c r="J350" s="54"/>
      <c r="K350" s="52"/>
      <c r="L350" s="52"/>
      <c r="M350" s="13"/>
      <c r="N350" s="2"/>
      <c r="O350" s="2"/>
      <c r="P350" s="2"/>
      <c r="Q350" s="2"/>
    </row>
    <row r="351" thickTop="1">
      <c r="A351" s="10"/>
      <c r="B351" s="41">
        <v>61</v>
      </c>
      <c r="C351" s="42" t="s">
        <v>424</v>
      </c>
      <c r="D351" s="42" t="s">
        <v>7</v>
      </c>
      <c r="E351" s="42" t="s">
        <v>425</v>
      </c>
      <c r="F351" s="42" t="s">
        <v>7</v>
      </c>
      <c r="G351" s="43" t="s">
        <v>83</v>
      </c>
      <c r="H351" s="55">
        <v>1</v>
      </c>
      <c r="I351" s="56">
        <v>0</v>
      </c>
      <c r="J351" s="57">
        <f>ROUND(H351*I351,2)</f>
        <v>0</v>
      </c>
      <c r="K351" s="58">
        <v>0.20999999999999999</v>
      </c>
      <c r="L351" s="59">
        <f>ROUND(J351*1.21,2)</f>
        <v>0</v>
      </c>
      <c r="M351" s="13"/>
      <c r="N351" s="2"/>
      <c r="O351" s="2"/>
      <c r="P351" s="2"/>
      <c r="Q351" s="33">
        <f>IF(ISNUMBER(K351),IF(H351&gt;0,IF(I351&gt;0,J351,0),0),0)</f>
        <v>0</v>
      </c>
      <c r="R351" s="9">
        <f>IF(ISNUMBER(K351)=FALSE,J351,0)</f>
        <v>0</v>
      </c>
    </row>
    <row r="352">
      <c r="A352" s="10"/>
      <c r="B352" s="49" t="s">
        <v>49</v>
      </c>
      <c r="C352" s="1"/>
      <c r="D352" s="1"/>
      <c r="E352" s="50" t="s">
        <v>426</v>
      </c>
      <c r="F352" s="1"/>
      <c r="G352" s="1"/>
      <c r="H352" s="40"/>
      <c r="I352" s="1"/>
      <c r="J352" s="40"/>
      <c r="K352" s="1"/>
      <c r="L352" s="1"/>
      <c r="M352" s="13"/>
      <c r="N352" s="2"/>
      <c r="O352" s="2"/>
      <c r="P352" s="2"/>
      <c r="Q352" s="2"/>
    </row>
    <row r="353">
      <c r="A353" s="10"/>
      <c r="B353" s="49" t="s">
        <v>51</v>
      </c>
      <c r="C353" s="1"/>
      <c r="D353" s="1"/>
      <c r="E353" s="50" t="s">
        <v>52</v>
      </c>
      <c r="F353" s="1"/>
      <c r="G353" s="1"/>
      <c r="H353" s="40"/>
      <c r="I353" s="1"/>
      <c r="J353" s="40"/>
      <c r="K353" s="1"/>
      <c r="L353" s="1"/>
      <c r="M353" s="13"/>
      <c r="N353" s="2"/>
      <c r="O353" s="2"/>
      <c r="P353" s="2"/>
      <c r="Q353" s="2"/>
    </row>
    <row r="354">
      <c r="A354" s="10"/>
      <c r="B354" s="49" t="s">
        <v>53</v>
      </c>
      <c r="C354" s="1"/>
      <c r="D354" s="1"/>
      <c r="E354" s="50" t="s">
        <v>427</v>
      </c>
      <c r="F354" s="1"/>
      <c r="G354" s="1"/>
      <c r="H354" s="40"/>
      <c r="I354" s="1"/>
      <c r="J354" s="40"/>
      <c r="K354" s="1"/>
      <c r="L354" s="1"/>
      <c r="M354" s="13"/>
      <c r="N354" s="2"/>
      <c r="O354" s="2"/>
      <c r="P354" s="2"/>
      <c r="Q354" s="2"/>
    </row>
    <row r="355" thickBot="1">
      <c r="A355" s="10"/>
      <c r="B355" s="51" t="s">
        <v>55</v>
      </c>
      <c r="C355" s="52"/>
      <c r="D355" s="52"/>
      <c r="E355" s="53" t="s">
        <v>56</v>
      </c>
      <c r="F355" s="52"/>
      <c r="G355" s="52"/>
      <c r="H355" s="54"/>
      <c r="I355" s="52"/>
      <c r="J355" s="54"/>
      <c r="K355" s="52"/>
      <c r="L355" s="52"/>
      <c r="M355" s="13"/>
      <c r="N355" s="2"/>
      <c r="O355" s="2"/>
      <c r="P355" s="2"/>
      <c r="Q355" s="2"/>
    </row>
    <row r="356" thickTop="1">
      <c r="A356" s="10"/>
      <c r="B356" s="41">
        <v>62</v>
      </c>
      <c r="C356" s="42" t="s">
        <v>428</v>
      </c>
      <c r="D356" s="42" t="s">
        <v>7</v>
      </c>
      <c r="E356" s="42" t="s">
        <v>429</v>
      </c>
      <c r="F356" s="42" t="s">
        <v>7</v>
      </c>
      <c r="G356" s="43" t="s">
        <v>83</v>
      </c>
      <c r="H356" s="55">
        <v>1</v>
      </c>
      <c r="I356" s="56">
        <v>0</v>
      </c>
      <c r="J356" s="57">
        <f>ROUND(H356*I356,2)</f>
        <v>0</v>
      </c>
      <c r="K356" s="58">
        <v>0.20999999999999999</v>
      </c>
      <c r="L356" s="59">
        <f>ROUND(J356*1.21,2)</f>
        <v>0</v>
      </c>
      <c r="M356" s="13"/>
      <c r="N356" s="2"/>
      <c r="O356" s="2"/>
      <c r="P356" s="2"/>
      <c r="Q356" s="33">
        <f>IF(ISNUMBER(K356),IF(H356&gt;0,IF(I356&gt;0,J356,0),0),0)</f>
        <v>0</v>
      </c>
      <c r="R356" s="9">
        <f>IF(ISNUMBER(K356)=FALSE,J356,0)</f>
        <v>0</v>
      </c>
    </row>
    <row r="357">
      <c r="A357" s="10"/>
      <c r="B357" s="49" t="s">
        <v>49</v>
      </c>
      <c r="C357" s="1"/>
      <c r="D357" s="1"/>
      <c r="E357" s="50" t="s">
        <v>430</v>
      </c>
      <c r="F357" s="1"/>
      <c r="G357" s="1"/>
      <c r="H357" s="40"/>
      <c r="I357" s="1"/>
      <c r="J357" s="40"/>
      <c r="K357" s="1"/>
      <c r="L357" s="1"/>
      <c r="M357" s="13"/>
      <c r="N357" s="2"/>
      <c r="O357" s="2"/>
      <c r="P357" s="2"/>
      <c r="Q357" s="2"/>
    </row>
    <row r="358">
      <c r="A358" s="10"/>
      <c r="B358" s="49" t="s">
        <v>51</v>
      </c>
      <c r="C358" s="1"/>
      <c r="D358" s="1"/>
      <c r="E358" s="50" t="s">
        <v>431</v>
      </c>
      <c r="F358" s="1"/>
      <c r="G358" s="1"/>
      <c r="H358" s="40"/>
      <c r="I358" s="1"/>
      <c r="J358" s="40"/>
      <c r="K358" s="1"/>
      <c r="L358" s="1"/>
      <c r="M358" s="13"/>
      <c r="N358" s="2"/>
      <c r="O358" s="2"/>
      <c r="P358" s="2"/>
      <c r="Q358" s="2"/>
    </row>
    <row r="359">
      <c r="A359" s="10"/>
      <c r="B359" s="49" t="s">
        <v>53</v>
      </c>
      <c r="C359" s="1"/>
      <c r="D359" s="1"/>
      <c r="E359" s="50" t="s">
        <v>432</v>
      </c>
      <c r="F359" s="1"/>
      <c r="G359" s="1"/>
      <c r="H359" s="40"/>
      <c r="I359" s="1"/>
      <c r="J359" s="40"/>
      <c r="K359" s="1"/>
      <c r="L359" s="1"/>
      <c r="M359" s="13"/>
      <c r="N359" s="2"/>
      <c r="O359" s="2"/>
      <c r="P359" s="2"/>
      <c r="Q359" s="2"/>
    </row>
    <row r="360" thickBot="1">
      <c r="A360" s="10"/>
      <c r="B360" s="51" t="s">
        <v>55</v>
      </c>
      <c r="C360" s="52"/>
      <c r="D360" s="52"/>
      <c r="E360" s="53" t="s">
        <v>56</v>
      </c>
      <c r="F360" s="52"/>
      <c r="G360" s="52"/>
      <c r="H360" s="54"/>
      <c r="I360" s="52"/>
      <c r="J360" s="54"/>
      <c r="K360" s="52"/>
      <c r="L360" s="52"/>
      <c r="M360" s="13"/>
      <c r="N360" s="2"/>
      <c r="O360" s="2"/>
      <c r="P360" s="2"/>
      <c r="Q360" s="2"/>
    </row>
    <row r="361" thickTop="1">
      <c r="A361" s="10"/>
      <c r="B361" s="41">
        <v>63</v>
      </c>
      <c r="C361" s="42" t="s">
        <v>433</v>
      </c>
      <c r="D361" s="42"/>
      <c r="E361" s="42" t="s">
        <v>434</v>
      </c>
      <c r="F361" s="42" t="s">
        <v>7</v>
      </c>
      <c r="G361" s="43" t="s">
        <v>83</v>
      </c>
      <c r="H361" s="55">
        <v>1</v>
      </c>
      <c r="I361" s="56">
        <v>0</v>
      </c>
      <c r="J361" s="57">
        <f>ROUND(H361*I361,2)</f>
        <v>0</v>
      </c>
      <c r="K361" s="58">
        <v>0.20999999999999999</v>
      </c>
      <c r="L361" s="59">
        <f>ROUND(J361*1.21,2)</f>
        <v>0</v>
      </c>
      <c r="M361" s="13"/>
      <c r="N361" s="2"/>
      <c r="O361" s="2"/>
      <c r="P361" s="2"/>
      <c r="Q361" s="33">
        <f>IF(ISNUMBER(K361),IF(H361&gt;0,IF(I361&gt;0,J361,0),0),0)</f>
        <v>0</v>
      </c>
      <c r="R361" s="9">
        <f>IF(ISNUMBER(K361)=FALSE,J361,0)</f>
        <v>0</v>
      </c>
    </row>
    <row r="362">
      <c r="A362" s="10"/>
      <c r="B362" s="49" t="s">
        <v>49</v>
      </c>
      <c r="C362" s="1"/>
      <c r="D362" s="1"/>
      <c r="E362" s="50" t="s">
        <v>435</v>
      </c>
      <c r="F362" s="1"/>
      <c r="G362" s="1"/>
      <c r="H362" s="40"/>
      <c r="I362" s="1"/>
      <c r="J362" s="40"/>
      <c r="K362" s="1"/>
      <c r="L362" s="1"/>
      <c r="M362" s="13"/>
      <c r="N362" s="2"/>
      <c r="O362" s="2"/>
      <c r="P362" s="2"/>
      <c r="Q362" s="2"/>
    </row>
    <row r="363">
      <c r="A363" s="10"/>
      <c r="B363" s="49" t="s">
        <v>51</v>
      </c>
      <c r="C363" s="1"/>
      <c r="D363" s="1"/>
      <c r="E363" s="50" t="s">
        <v>436</v>
      </c>
      <c r="F363" s="1"/>
      <c r="G363" s="1"/>
      <c r="H363" s="40"/>
      <c r="I363" s="1"/>
      <c r="J363" s="40"/>
      <c r="K363" s="1"/>
      <c r="L363" s="1"/>
      <c r="M363" s="13"/>
      <c r="N363" s="2"/>
      <c r="O363" s="2"/>
      <c r="P363" s="2"/>
      <c r="Q363" s="2"/>
    </row>
    <row r="364">
      <c r="A364" s="10"/>
      <c r="B364" s="49" t="s">
        <v>53</v>
      </c>
      <c r="C364" s="1"/>
      <c r="D364" s="1"/>
      <c r="E364" s="50" t="s">
        <v>437</v>
      </c>
      <c r="F364" s="1"/>
      <c r="G364" s="1"/>
      <c r="H364" s="40"/>
      <c r="I364" s="1"/>
      <c r="J364" s="40"/>
      <c r="K364" s="1"/>
      <c r="L364" s="1"/>
      <c r="M364" s="13"/>
      <c r="N364" s="2"/>
      <c r="O364" s="2"/>
      <c r="P364" s="2"/>
      <c r="Q364" s="2"/>
    </row>
    <row r="365" thickBot="1">
      <c r="A365" s="10"/>
      <c r="B365" s="51" t="s">
        <v>55</v>
      </c>
      <c r="C365" s="52"/>
      <c r="D365" s="52"/>
      <c r="E365" s="53" t="s">
        <v>56</v>
      </c>
      <c r="F365" s="52"/>
      <c r="G365" s="52"/>
      <c r="H365" s="54"/>
      <c r="I365" s="52"/>
      <c r="J365" s="54"/>
      <c r="K365" s="52"/>
      <c r="L365" s="52"/>
      <c r="M365" s="13"/>
      <c r="N365" s="2"/>
      <c r="O365" s="2"/>
      <c r="P365" s="2"/>
      <c r="Q365" s="2"/>
    </row>
    <row r="366" thickTop="1" thickBot="1" ht="25" customHeight="1">
      <c r="A366" s="10"/>
      <c r="B366" s="1"/>
      <c r="C366" s="60">
        <v>8</v>
      </c>
      <c r="D366" s="1"/>
      <c r="E366" s="60" t="s">
        <v>164</v>
      </c>
      <c r="F366" s="1"/>
      <c r="G366" s="61" t="s">
        <v>86</v>
      </c>
      <c r="H366" s="62">
        <f>J321+J326+J331+J336+J341+J346+J351+J356+J361</f>
        <v>0</v>
      </c>
      <c r="I366" s="61" t="s">
        <v>87</v>
      </c>
      <c r="J366" s="63">
        <f>(L366-H366)</f>
        <v>0</v>
      </c>
      <c r="K366" s="61" t="s">
        <v>88</v>
      </c>
      <c r="L366" s="64">
        <f>ROUND((J321+J326+J331+J336+J341+J346+J351+J356+J361)*1.21,2)</f>
        <v>0</v>
      </c>
      <c r="M366" s="13"/>
      <c r="N366" s="2"/>
      <c r="O366" s="2"/>
      <c r="P366" s="2"/>
      <c r="Q366" s="33">
        <f>0+Q321+Q326+Q331+Q336+Q341+Q346+Q351+Q356+Q361</f>
        <v>0</v>
      </c>
      <c r="R366" s="9">
        <f>0+R321+R326+R331+R336+R341+R346+R351+R356+R361</f>
        <v>0</v>
      </c>
      <c r="S366" s="65">
        <f>Q366*(1+J366)+R366</f>
        <v>0</v>
      </c>
    </row>
    <row r="367" thickTop="1" thickBot="1" ht="25" customHeight="1">
      <c r="A367" s="10"/>
      <c r="B367" s="66"/>
      <c r="C367" s="66"/>
      <c r="D367" s="66"/>
      <c r="E367" s="66"/>
      <c r="F367" s="66"/>
      <c r="G367" s="67" t="s">
        <v>89</v>
      </c>
      <c r="H367" s="68">
        <f>0+J321+J326+J331+J336+J341+J346+J351+J356+J361</f>
        <v>0</v>
      </c>
      <c r="I367" s="67" t="s">
        <v>90</v>
      </c>
      <c r="J367" s="69">
        <f>0+J366</f>
        <v>0</v>
      </c>
      <c r="K367" s="67" t="s">
        <v>91</v>
      </c>
      <c r="L367" s="70">
        <f>0+L366</f>
        <v>0</v>
      </c>
      <c r="M367" s="13"/>
      <c r="N367" s="2"/>
      <c r="O367" s="2"/>
      <c r="P367" s="2"/>
      <c r="Q367" s="2"/>
    </row>
    <row r="368" ht="40" customHeight="1">
      <c r="A368" s="10"/>
      <c r="B368" s="74" t="s">
        <v>153</v>
      </c>
      <c r="C368" s="1"/>
      <c r="D368" s="1"/>
      <c r="E368" s="1"/>
      <c r="F368" s="1"/>
      <c r="G368" s="1"/>
      <c r="H368" s="40"/>
      <c r="I368" s="1"/>
      <c r="J368" s="40"/>
      <c r="K368" s="1"/>
      <c r="L368" s="1"/>
      <c r="M368" s="13"/>
      <c r="N368" s="2"/>
      <c r="O368" s="2"/>
      <c r="P368" s="2"/>
      <c r="Q368" s="2"/>
    </row>
    <row r="369">
      <c r="A369" s="10"/>
      <c r="B369" s="41">
        <v>64</v>
      </c>
      <c r="C369" s="42" t="s">
        <v>438</v>
      </c>
      <c r="D369" s="42" t="s">
        <v>7</v>
      </c>
      <c r="E369" s="42" t="s">
        <v>439</v>
      </c>
      <c r="F369" s="42" t="s">
        <v>7</v>
      </c>
      <c r="G369" s="43" t="s">
        <v>83</v>
      </c>
      <c r="H369" s="44">
        <v>4</v>
      </c>
      <c r="I369" s="45">
        <v>0</v>
      </c>
      <c r="J369" s="46">
        <f>ROUND(H369*I369,2)</f>
        <v>0</v>
      </c>
      <c r="K369" s="47">
        <v>0.20999999999999999</v>
      </c>
      <c r="L369" s="48">
        <f>ROUND(J369*1.21,2)</f>
        <v>0</v>
      </c>
      <c r="M369" s="13"/>
      <c r="N369" s="2"/>
      <c r="O369" s="2"/>
      <c r="P369" s="2"/>
      <c r="Q369" s="33">
        <f>IF(ISNUMBER(K369),IF(H369&gt;0,IF(I369&gt;0,J369,0),0),0)</f>
        <v>0</v>
      </c>
      <c r="R369" s="9">
        <f>IF(ISNUMBER(K369)=FALSE,J369,0)</f>
        <v>0</v>
      </c>
    </row>
    <row r="370">
      <c r="A370" s="10"/>
      <c r="B370" s="49" t="s">
        <v>49</v>
      </c>
      <c r="C370" s="1"/>
      <c r="D370" s="1"/>
      <c r="E370" s="50" t="s">
        <v>440</v>
      </c>
      <c r="F370" s="1"/>
      <c r="G370" s="1"/>
      <c r="H370" s="40"/>
      <c r="I370" s="1"/>
      <c r="J370" s="40"/>
      <c r="K370" s="1"/>
      <c r="L370" s="1"/>
      <c r="M370" s="13"/>
      <c r="N370" s="2"/>
      <c r="O370" s="2"/>
      <c r="P370" s="2"/>
      <c r="Q370" s="2"/>
    </row>
    <row r="371">
      <c r="A371" s="10"/>
      <c r="B371" s="49" t="s">
        <v>51</v>
      </c>
      <c r="C371" s="1"/>
      <c r="D371" s="1"/>
      <c r="E371" s="50" t="s">
        <v>441</v>
      </c>
      <c r="F371" s="1"/>
      <c r="G371" s="1"/>
      <c r="H371" s="40"/>
      <c r="I371" s="1"/>
      <c r="J371" s="40"/>
      <c r="K371" s="1"/>
      <c r="L371" s="1"/>
      <c r="M371" s="13"/>
      <c r="N371" s="2"/>
      <c r="O371" s="2"/>
      <c r="P371" s="2"/>
      <c r="Q371" s="2"/>
    </row>
    <row r="372">
      <c r="A372" s="10"/>
      <c r="B372" s="49" t="s">
        <v>53</v>
      </c>
      <c r="C372" s="1"/>
      <c r="D372" s="1"/>
      <c r="E372" s="50" t="s">
        <v>442</v>
      </c>
      <c r="F372" s="1"/>
      <c r="G372" s="1"/>
      <c r="H372" s="40"/>
      <c r="I372" s="1"/>
      <c r="J372" s="40"/>
      <c r="K372" s="1"/>
      <c r="L372" s="1"/>
      <c r="M372" s="13"/>
      <c r="N372" s="2"/>
      <c r="O372" s="2"/>
      <c r="P372" s="2"/>
      <c r="Q372" s="2"/>
    </row>
    <row r="373" thickBot="1">
      <c r="A373" s="10"/>
      <c r="B373" s="51" t="s">
        <v>55</v>
      </c>
      <c r="C373" s="52"/>
      <c r="D373" s="52"/>
      <c r="E373" s="53" t="s">
        <v>56</v>
      </c>
      <c r="F373" s="52"/>
      <c r="G373" s="52"/>
      <c r="H373" s="54"/>
      <c r="I373" s="52"/>
      <c r="J373" s="54"/>
      <c r="K373" s="52"/>
      <c r="L373" s="52"/>
      <c r="M373" s="13"/>
      <c r="N373" s="2"/>
      <c r="O373" s="2"/>
      <c r="P373" s="2"/>
      <c r="Q373" s="2"/>
    </row>
    <row r="374" thickTop="1">
      <c r="A374" s="10"/>
      <c r="B374" s="41">
        <v>65</v>
      </c>
      <c r="C374" s="42" t="s">
        <v>443</v>
      </c>
      <c r="D374" s="42" t="s">
        <v>7</v>
      </c>
      <c r="E374" s="42" t="s">
        <v>444</v>
      </c>
      <c r="F374" s="42" t="s">
        <v>7</v>
      </c>
      <c r="G374" s="43" t="s">
        <v>83</v>
      </c>
      <c r="H374" s="55">
        <v>2</v>
      </c>
      <c r="I374" s="56">
        <v>0</v>
      </c>
      <c r="J374" s="57">
        <f>ROUND(H374*I374,2)</f>
        <v>0</v>
      </c>
      <c r="K374" s="58">
        <v>0.20999999999999999</v>
      </c>
      <c r="L374" s="59">
        <f>ROUND(J374*1.21,2)</f>
        <v>0</v>
      </c>
      <c r="M374" s="13"/>
      <c r="N374" s="2"/>
      <c r="O374" s="2"/>
      <c r="P374" s="2"/>
      <c r="Q374" s="33">
        <f>IF(ISNUMBER(K374),IF(H374&gt;0,IF(I374&gt;0,J374,0),0),0)</f>
        <v>0</v>
      </c>
      <c r="R374" s="9">
        <f>IF(ISNUMBER(K374)=FALSE,J374,0)</f>
        <v>0</v>
      </c>
    </row>
    <row r="375">
      <c r="A375" s="10"/>
      <c r="B375" s="49" t="s">
        <v>49</v>
      </c>
      <c r="C375" s="1"/>
      <c r="D375" s="1"/>
      <c r="E375" s="50" t="s">
        <v>445</v>
      </c>
      <c r="F375" s="1"/>
      <c r="G375" s="1"/>
      <c r="H375" s="40"/>
      <c r="I375" s="1"/>
      <c r="J375" s="40"/>
      <c r="K375" s="1"/>
      <c r="L375" s="1"/>
      <c r="M375" s="13"/>
      <c r="N375" s="2"/>
      <c r="O375" s="2"/>
      <c r="P375" s="2"/>
      <c r="Q375" s="2"/>
    </row>
    <row r="376">
      <c r="A376" s="10"/>
      <c r="B376" s="49" t="s">
        <v>51</v>
      </c>
      <c r="C376" s="1"/>
      <c r="D376" s="1"/>
      <c r="E376" s="50" t="s">
        <v>446</v>
      </c>
      <c r="F376" s="1"/>
      <c r="G376" s="1"/>
      <c r="H376" s="40"/>
      <c r="I376" s="1"/>
      <c r="J376" s="40"/>
      <c r="K376" s="1"/>
      <c r="L376" s="1"/>
      <c r="M376" s="13"/>
      <c r="N376" s="2"/>
      <c r="O376" s="2"/>
      <c r="P376" s="2"/>
      <c r="Q376" s="2"/>
    </row>
    <row r="377">
      <c r="A377" s="10"/>
      <c r="B377" s="49" t="s">
        <v>53</v>
      </c>
      <c r="C377" s="1"/>
      <c r="D377" s="1"/>
      <c r="E377" s="50" t="s">
        <v>447</v>
      </c>
      <c r="F377" s="1"/>
      <c r="G377" s="1"/>
      <c r="H377" s="40"/>
      <c r="I377" s="1"/>
      <c r="J377" s="40"/>
      <c r="K377" s="1"/>
      <c r="L377" s="1"/>
      <c r="M377" s="13"/>
      <c r="N377" s="2"/>
      <c r="O377" s="2"/>
      <c r="P377" s="2"/>
      <c r="Q377" s="2"/>
    </row>
    <row r="378" thickBot="1">
      <c r="A378" s="10"/>
      <c r="B378" s="51" t="s">
        <v>55</v>
      </c>
      <c r="C378" s="52"/>
      <c r="D378" s="52"/>
      <c r="E378" s="53" t="s">
        <v>56</v>
      </c>
      <c r="F378" s="52"/>
      <c r="G378" s="52"/>
      <c r="H378" s="54"/>
      <c r="I378" s="52"/>
      <c r="J378" s="54"/>
      <c r="K378" s="52"/>
      <c r="L378" s="52"/>
      <c r="M378" s="13"/>
      <c r="N378" s="2"/>
      <c r="O378" s="2"/>
      <c r="P378" s="2"/>
      <c r="Q378" s="2"/>
    </row>
    <row r="379" thickTop="1">
      <c r="A379" s="10"/>
      <c r="B379" s="41">
        <v>66</v>
      </c>
      <c r="C379" s="42" t="s">
        <v>448</v>
      </c>
      <c r="D379" s="42" t="s">
        <v>7</v>
      </c>
      <c r="E379" s="42" t="s">
        <v>449</v>
      </c>
      <c r="F379" s="42" t="s">
        <v>7</v>
      </c>
      <c r="G379" s="43" t="s">
        <v>83</v>
      </c>
      <c r="H379" s="55">
        <v>8</v>
      </c>
      <c r="I379" s="56">
        <v>0</v>
      </c>
      <c r="J379" s="57">
        <f>ROUND(H379*I379,2)</f>
        <v>0</v>
      </c>
      <c r="K379" s="58">
        <v>0.20999999999999999</v>
      </c>
      <c r="L379" s="59">
        <f>ROUND(J379*1.21,2)</f>
        <v>0</v>
      </c>
      <c r="M379" s="13"/>
      <c r="N379" s="2"/>
      <c r="O379" s="2"/>
      <c r="P379" s="2"/>
      <c r="Q379" s="33">
        <f>IF(ISNUMBER(K379),IF(H379&gt;0,IF(I379&gt;0,J379,0),0),0)</f>
        <v>0</v>
      </c>
      <c r="R379" s="9">
        <f>IF(ISNUMBER(K379)=FALSE,J379,0)</f>
        <v>0</v>
      </c>
    </row>
    <row r="380">
      <c r="A380" s="10"/>
      <c r="B380" s="49" t="s">
        <v>49</v>
      </c>
      <c r="C380" s="1"/>
      <c r="D380" s="1"/>
      <c r="E380" s="50" t="s">
        <v>450</v>
      </c>
      <c r="F380" s="1"/>
      <c r="G380" s="1"/>
      <c r="H380" s="40"/>
      <c r="I380" s="1"/>
      <c r="J380" s="40"/>
      <c r="K380" s="1"/>
      <c r="L380" s="1"/>
      <c r="M380" s="13"/>
      <c r="N380" s="2"/>
      <c r="O380" s="2"/>
      <c r="P380" s="2"/>
      <c r="Q380" s="2"/>
    </row>
    <row r="381">
      <c r="A381" s="10"/>
      <c r="B381" s="49" t="s">
        <v>51</v>
      </c>
      <c r="C381" s="1"/>
      <c r="D381" s="1"/>
      <c r="E381" s="50" t="s">
        <v>451</v>
      </c>
      <c r="F381" s="1"/>
      <c r="G381" s="1"/>
      <c r="H381" s="40"/>
      <c r="I381" s="1"/>
      <c r="J381" s="40"/>
      <c r="K381" s="1"/>
      <c r="L381" s="1"/>
      <c r="M381" s="13"/>
      <c r="N381" s="2"/>
      <c r="O381" s="2"/>
      <c r="P381" s="2"/>
      <c r="Q381" s="2"/>
    </row>
    <row r="382">
      <c r="A382" s="10"/>
      <c r="B382" s="49" t="s">
        <v>53</v>
      </c>
      <c r="C382" s="1"/>
      <c r="D382" s="1"/>
      <c r="E382" s="50" t="s">
        <v>452</v>
      </c>
      <c r="F382" s="1"/>
      <c r="G382" s="1"/>
      <c r="H382" s="40"/>
      <c r="I382" s="1"/>
      <c r="J382" s="40"/>
      <c r="K382" s="1"/>
      <c r="L382" s="1"/>
      <c r="M382" s="13"/>
      <c r="N382" s="2"/>
      <c r="O382" s="2"/>
      <c r="P382" s="2"/>
      <c r="Q382" s="2"/>
    </row>
    <row r="383" thickBot="1">
      <c r="A383" s="10"/>
      <c r="B383" s="51" t="s">
        <v>55</v>
      </c>
      <c r="C383" s="52"/>
      <c r="D383" s="52"/>
      <c r="E383" s="53" t="s">
        <v>56</v>
      </c>
      <c r="F383" s="52"/>
      <c r="G383" s="52"/>
      <c r="H383" s="54"/>
      <c r="I383" s="52"/>
      <c r="J383" s="54"/>
      <c r="K383" s="52"/>
      <c r="L383" s="52"/>
      <c r="M383" s="13"/>
      <c r="N383" s="2"/>
      <c r="O383" s="2"/>
      <c r="P383" s="2"/>
      <c r="Q383" s="2"/>
    </row>
    <row r="384" thickTop="1">
      <c r="A384" s="10"/>
      <c r="B384" s="41">
        <v>67</v>
      </c>
      <c r="C384" s="42" t="s">
        <v>453</v>
      </c>
      <c r="D384" s="42" t="s">
        <v>7</v>
      </c>
      <c r="E384" s="42" t="s">
        <v>454</v>
      </c>
      <c r="F384" s="42" t="s">
        <v>7</v>
      </c>
      <c r="G384" s="43" t="s">
        <v>83</v>
      </c>
      <c r="H384" s="55">
        <v>8</v>
      </c>
      <c r="I384" s="56">
        <v>0</v>
      </c>
      <c r="J384" s="57">
        <f>ROUND(H384*I384,2)</f>
        <v>0</v>
      </c>
      <c r="K384" s="58">
        <v>0.20999999999999999</v>
      </c>
      <c r="L384" s="59">
        <f>ROUND(J384*1.21,2)</f>
        <v>0</v>
      </c>
      <c r="M384" s="13"/>
      <c r="N384" s="2"/>
      <c r="O384" s="2"/>
      <c r="P384" s="2"/>
      <c r="Q384" s="33">
        <f>IF(ISNUMBER(K384),IF(H384&gt;0,IF(I384&gt;0,J384,0),0),0)</f>
        <v>0</v>
      </c>
      <c r="R384" s="9">
        <f>IF(ISNUMBER(K384)=FALSE,J384,0)</f>
        <v>0</v>
      </c>
    </row>
    <row r="385">
      <c r="A385" s="10"/>
      <c r="B385" s="49" t="s">
        <v>49</v>
      </c>
      <c r="C385" s="1"/>
      <c r="D385" s="1"/>
      <c r="E385" s="50" t="s">
        <v>455</v>
      </c>
      <c r="F385" s="1"/>
      <c r="G385" s="1"/>
      <c r="H385" s="40"/>
      <c r="I385" s="1"/>
      <c r="J385" s="40"/>
      <c r="K385" s="1"/>
      <c r="L385" s="1"/>
      <c r="M385" s="13"/>
      <c r="N385" s="2"/>
      <c r="O385" s="2"/>
      <c r="P385" s="2"/>
      <c r="Q385" s="2"/>
    </row>
    <row r="386">
      <c r="A386" s="10"/>
      <c r="B386" s="49" t="s">
        <v>51</v>
      </c>
      <c r="C386" s="1"/>
      <c r="D386" s="1"/>
      <c r="E386" s="50" t="s">
        <v>451</v>
      </c>
      <c r="F386" s="1"/>
      <c r="G386" s="1"/>
      <c r="H386" s="40"/>
      <c r="I386" s="1"/>
      <c r="J386" s="40"/>
      <c r="K386" s="1"/>
      <c r="L386" s="1"/>
      <c r="M386" s="13"/>
      <c r="N386" s="2"/>
      <c r="O386" s="2"/>
      <c r="P386" s="2"/>
      <c r="Q386" s="2"/>
    </row>
    <row r="387">
      <c r="A387" s="10"/>
      <c r="B387" s="49" t="s">
        <v>53</v>
      </c>
      <c r="C387" s="1"/>
      <c r="D387" s="1"/>
      <c r="E387" s="50" t="s">
        <v>456</v>
      </c>
      <c r="F387" s="1"/>
      <c r="G387" s="1"/>
      <c r="H387" s="40"/>
      <c r="I387" s="1"/>
      <c r="J387" s="40"/>
      <c r="K387" s="1"/>
      <c r="L387" s="1"/>
      <c r="M387" s="13"/>
      <c r="N387" s="2"/>
      <c r="O387" s="2"/>
      <c r="P387" s="2"/>
      <c r="Q387" s="2"/>
    </row>
    <row r="388" thickBot="1">
      <c r="A388" s="10"/>
      <c r="B388" s="51" t="s">
        <v>55</v>
      </c>
      <c r="C388" s="52"/>
      <c r="D388" s="52"/>
      <c r="E388" s="53" t="s">
        <v>56</v>
      </c>
      <c r="F388" s="52"/>
      <c r="G388" s="52"/>
      <c r="H388" s="54"/>
      <c r="I388" s="52"/>
      <c r="J388" s="54"/>
      <c r="K388" s="52"/>
      <c r="L388" s="52"/>
      <c r="M388" s="13"/>
      <c r="N388" s="2"/>
      <c r="O388" s="2"/>
      <c r="P388" s="2"/>
      <c r="Q388" s="2"/>
    </row>
    <row r="389" thickTop="1">
      <c r="A389" s="10"/>
      <c r="B389" s="41">
        <v>68</v>
      </c>
      <c r="C389" s="42" t="s">
        <v>457</v>
      </c>
      <c r="D389" s="42" t="s">
        <v>7</v>
      </c>
      <c r="E389" s="42" t="s">
        <v>458</v>
      </c>
      <c r="F389" s="42" t="s">
        <v>7</v>
      </c>
      <c r="G389" s="43" t="s">
        <v>83</v>
      </c>
      <c r="H389" s="55">
        <v>7</v>
      </c>
      <c r="I389" s="56">
        <v>0</v>
      </c>
      <c r="J389" s="57">
        <f>ROUND(H389*I389,2)</f>
        <v>0</v>
      </c>
      <c r="K389" s="58">
        <v>0.20999999999999999</v>
      </c>
      <c r="L389" s="59">
        <f>ROUND(J389*1.21,2)</f>
        <v>0</v>
      </c>
      <c r="M389" s="13"/>
      <c r="N389" s="2"/>
      <c r="O389" s="2"/>
      <c r="P389" s="2"/>
      <c r="Q389" s="33">
        <f>IF(ISNUMBER(K389),IF(H389&gt;0,IF(I389&gt;0,J389,0),0),0)</f>
        <v>0</v>
      </c>
      <c r="R389" s="9">
        <f>IF(ISNUMBER(K389)=FALSE,J389,0)</f>
        <v>0</v>
      </c>
    </row>
    <row r="390">
      <c r="A390" s="10"/>
      <c r="B390" s="49" t="s">
        <v>49</v>
      </c>
      <c r="C390" s="1"/>
      <c r="D390" s="1"/>
      <c r="E390" s="50" t="s">
        <v>459</v>
      </c>
      <c r="F390" s="1"/>
      <c r="G390" s="1"/>
      <c r="H390" s="40"/>
      <c r="I390" s="1"/>
      <c r="J390" s="40"/>
      <c r="K390" s="1"/>
      <c r="L390" s="1"/>
      <c r="M390" s="13"/>
      <c r="N390" s="2"/>
      <c r="O390" s="2"/>
      <c r="P390" s="2"/>
      <c r="Q390" s="2"/>
    </row>
    <row r="391">
      <c r="A391" s="10"/>
      <c r="B391" s="49" t="s">
        <v>51</v>
      </c>
      <c r="C391" s="1"/>
      <c r="D391" s="1"/>
      <c r="E391" s="50" t="s">
        <v>460</v>
      </c>
      <c r="F391" s="1"/>
      <c r="G391" s="1"/>
      <c r="H391" s="40"/>
      <c r="I391" s="1"/>
      <c r="J391" s="40"/>
      <c r="K391" s="1"/>
      <c r="L391" s="1"/>
      <c r="M391" s="13"/>
      <c r="N391" s="2"/>
      <c r="O391" s="2"/>
      <c r="P391" s="2"/>
      <c r="Q391" s="2"/>
    </row>
    <row r="392">
      <c r="A392" s="10"/>
      <c r="B392" s="49" t="s">
        <v>53</v>
      </c>
      <c r="C392" s="1"/>
      <c r="D392" s="1"/>
      <c r="E392" s="50" t="s">
        <v>461</v>
      </c>
      <c r="F392" s="1"/>
      <c r="G392" s="1"/>
      <c r="H392" s="40"/>
      <c r="I392" s="1"/>
      <c r="J392" s="40"/>
      <c r="K392" s="1"/>
      <c r="L392" s="1"/>
      <c r="M392" s="13"/>
      <c r="N392" s="2"/>
      <c r="O392" s="2"/>
      <c r="P392" s="2"/>
      <c r="Q392" s="2"/>
    </row>
    <row r="393" thickBot="1">
      <c r="A393" s="10"/>
      <c r="B393" s="51" t="s">
        <v>55</v>
      </c>
      <c r="C393" s="52"/>
      <c r="D393" s="52"/>
      <c r="E393" s="53" t="s">
        <v>56</v>
      </c>
      <c r="F393" s="52"/>
      <c r="G393" s="52"/>
      <c r="H393" s="54"/>
      <c r="I393" s="52"/>
      <c r="J393" s="54"/>
      <c r="K393" s="52"/>
      <c r="L393" s="52"/>
      <c r="M393" s="13"/>
      <c r="N393" s="2"/>
      <c r="O393" s="2"/>
      <c r="P393" s="2"/>
      <c r="Q393" s="2"/>
    </row>
    <row r="394" thickTop="1">
      <c r="A394" s="10"/>
      <c r="B394" s="41">
        <v>69</v>
      </c>
      <c r="C394" s="42" t="s">
        <v>462</v>
      </c>
      <c r="D394" s="42" t="s">
        <v>7</v>
      </c>
      <c r="E394" s="42" t="s">
        <v>463</v>
      </c>
      <c r="F394" s="42" t="s">
        <v>7</v>
      </c>
      <c r="G394" s="43" t="s">
        <v>83</v>
      </c>
      <c r="H394" s="55">
        <v>5</v>
      </c>
      <c r="I394" s="56">
        <v>0</v>
      </c>
      <c r="J394" s="57">
        <f>ROUND(H394*I394,2)</f>
        <v>0</v>
      </c>
      <c r="K394" s="58">
        <v>0.20999999999999999</v>
      </c>
      <c r="L394" s="59">
        <f>ROUND(J394*1.21,2)</f>
        <v>0</v>
      </c>
      <c r="M394" s="13"/>
      <c r="N394" s="2"/>
      <c r="O394" s="2"/>
      <c r="P394" s="2"/>
      <c r="Q394" s="33">
        <f>IF(ISNUMBER(K394),IF(H394&gt;0,IF(I394&gt;0,J394,0),0),0)</f>
        <v>0</v>
      </c>
      <c r="R394" s="9">
        <f>IF(ISNUMBER(K394)=FALSE,J394,0)</f>
        <v>0</v>
      </c>
    </row>
    <row r="395">
      <c r="A395" s="10"/>
      <c r="B395" s="49" t="s">
        <v>49</v>
      </c>
      <c r="C395" s="1"/>
      <c r="D395" s="1"/>
      <c r="E395" s="50" t="s">
        <v>464</v>
      </c>
      <c r="F395" s="1"/>
      <c r="G395" s="1"/>
      <c r="H395" s="40"/>
      <c r="I395" s="1"/>
      <c r="J395" s="40"/>
      <c r="K395" s="1"/>
      <c r="L395" s="1"/>
      <c r="M395" s="13"/>
      <c r="N395" s="2"/>
      <c r="O395" s="2"/>
      <c r="P395" s="2"/>
      <c r="Q395" s="2"/>
    </row>
    <row r="396">
      <c r="A396" s="10"/>
      <c r="B396" s="49" t="s">
        <v>51</v>
      </c>
      <c r="C396" s="1"/>
      <c r="D396" s="1"/>
      <c r="E396" s="50" t="s">
        <v>465</v>
      </c>
      <c r="F396" s="1"/>
      <c r="G396" s="1"/>
      <c r="H396" s="40"/>
      <c r="I396" s="1"/>
      <c r="J396" s="40"/>
      <c r="K396" s="1"/>
      <c r="L396" s="1"/>
      <c r="M396" s="13"/>
      <c r="N396" s="2"/>
      <c r="O396" s="2"/>
      <c r="P396" s="2"/>
      <c r="Q396" s="2"/>
    </row>
    <row r="397">
      <c r="A397" s="10"/>
      <c r="B397" s="49" t="s">
        <v>53</v>
      </c>
      <c r="C397" s="1"/>
      <c r="D397" s="1"/>
      <c r="E397" s="50" t="s">
        <v>456</v>
      </c>
      <c r="F397" s="1"/>
      <c r="G397" s="1"/>
      <c r="H397" s="40"/>
      <c r="I397" s="1"/>
      <c r="J397" s="40"/>
      <c r="K397" s="1"/>
      <c r="L397" s="1"/>
      <c r="M397" s="13"/>
      <c r="N397" s="2"/>
      <c r="O397" s="2"/>
      <c r="P397" s="2"/>
      <c r="Q397" s="2"/>
    </row>
    <row r="398" thickBot="1">
      <c r="A398" s="10"/>
      <c r="B398" s="51" t="s">
        <v>55</v>
      </c>
      <c r="C398" s="52"/>
      <c r="D398" s="52"/>
      <c r="E398" s="53" t="s">
        <v>56</v>
      </c>
      <c r="F398" s="52"/>
      <c r="G398" s="52"/>
      <c r="H398" s="54"/>
      <c r="I398" s="52"/>
      <c r="J398" s="54"/>
      <c r="K398" s="52"/>
      <c r="L398" s="52"/>
      <c r="M398" s="13"/>
      <c r="N398" s="2"/>
      <c r="O398" s="2"/>
      <c r="P398" s="2"/>
      <c r="Q398" s="2"/>
    </row>
    <row r="399" thickTop="1">
      <c r="A399" s="10"/>
      <c r="B399" s="41">
        <v>70</v>
      </c>
      <c r="C399" s="42" t="s">
        <v>466</v>
      </c>
      <c r="D399" s="42"/>
      <c r="E399" s="42" t="s">
        <v>467</v>
      </c>
      <c r="F399" s="42" t="s">
        <v>7</v>
      </c>
      <c r="G399" s="43" t="s">
        <v>127</v>
      </c>
      <c r="H399" s="55">
        <v>72.042000000000002</v>
      </c>
      <c r="I399" s="56">
        <v>0</v>
      </c>
      <c r="J399" s="57">
        <f>ROUND(H399*I399,2)</f>
        <v>0</v>
      </c>
      <c r="K399" s="58">
        <v>0.20999999999999999</v>
      </c>
      <c r="L399" s="59">
        <f>ROUND(J399*1.21,2)</f>
        <v>0</v>
      </c>
      <c r="M399" s="13"/>
      <c r="N399" s="2"/>
      <c r="O399" s="2"/>
      <c r="P399" s="2"/>
      <c r="Q399" s="33">
        <f>IF(ISNUMBER(K399),IF(H399&gt;0,IF(I399&gt;0,J399,0),0),0)</f>
        <v>0</v>
      </c>
      <c r="R399" s="9">
        <f>IF(ISNUMBER(K399)=FALSE,J399,0)</f>
        <v>0</v>
      </c>
    </row>
    <row r="400">
      <c r="A400" s="10"/>
      <c r="B400" s="49" t="s">
        <v>49</v>
      </c>
      <c r="C400" s="1"/>
      <c r="D400" s="1"/>
      <c r="E400" s="50" t="s">
        <v>468</v>
      </c>
      <c r="F400" s="1"/>
      <c r="G400" s="1"/>
      <c r="H400" s="40"/>
      <c r="I400" s="1"/>
      <c r="J400" s="40"/>
      <c r="K400" s="1"/>
      <c r="L400" s="1"/>
      <c r="M400" s="13"/>
      <c r="N400" s="2"/>
      <c r="O400" s="2"/>
      <c r="P400" s="2"/>
      <c r="Q400" s="2"/>
    </row>
    <row r="401">
      <c r="A401" s="10"/>
      <c r="B401" s="49" t="s">
        <v>51</v>
      </c>
      <c r="C401" s="1"/>
      <c r="D401" s="1"/>
      <c r="E401" s="50" t="s">
        <v>469</v>
      </c>
      <c r="F401" s="1"/>
      <c r="G401" s="1"/>
      <c r="H401" s="40"/>
      <c r="I401" s="1"/>
      <c r="J401" s="40"/>
      <c r="K401" s="1"/>
      <c r="L401" s="1"/>
      <c r="M401" s="13"/>
      <c r="N401" s="2"/>
      <c r="O401" s="2"/>
      <c r="P401" s="2"/>
      <c r="Q401" s="2"/>
    </row>
    <row r="402">
      <c r="A402" s="10"/>
      <c r="B402" s="49" t="s">
        <v>53</v>
      </c>
      <c r="C402" s="1"/>
      <c r="D402" s="1"/>
      <c r="E402" s="50" t="s">
        <v>470</v>
      </c>
      <c r="F402" s="1"/>
      <c r="G402" s="1"/>
      <c r="H402" s="40"/>
      <c r="I402" s="1"/>
      <c r="J402" s="40"/>
      <c r="K402" s="1"/>
      <c r="L402" s="1"/>
      <c r="M402" s="13"/>
      <c r="N402" s="2"/>
      <c r="O402" s="2"/>
      <c r="P402" s="2"/>
      <c r="Q402" s="2"/>
    </row>
    <row r="403" thickBot="1">
      <c r="A403" s="10"/>
      <c r="B403" s="51" t="s">
        <v>55</v>
      </c>
      <c r="C403" s="52"/>
      <c r="D403" s="52"/>
      <c r="E403" s="53" t="s">
        <v>56</v>
      </c>
      <c r="F403" s="52"/>
      <c r="G403" s="52"/>
      <c r="H403" s="54"/>
      <c r="I403" s="52"/>
      <c r="J403" s="54"/>
      <c r="K403" s="52"/>
      <c r="L403" s="52"/>
      <c r="M403" s="13"/>
      <c r="N403" s="2"/>
      <c r="O403" s="2"/>
      <c r="P403" s="2"/>
      <c r="Q403" s="2"/>
    </row>
    <row r="404" thickTop="1">
      <c r="A404" s="10"/>
      <c r="B404" s="41">
        <v>71</v>
      </c>
      <c r="C404" s="42" t="s">
        <v>471</v>
      </c>
      <c r="D404" s="42" t="s">
        <v>7</v>
      </c>
      <c r="E404" s="42" t="s">
        <v>472</v>
      </c>
      <c r="F404" s="42" t="s">
        <v>7</v>
      </c>
      <c r="G404" s="43" t="s">
        <v>127</v>
      </c>
      <c r="H404" s="55">
        <v>72.042000000000002</v>
      </c>
      <c r="I404" s="56">
        <v>0</v>
      </c>
      <c r="J404" s="57">
        <f>ROUND(H404*I404,2)</f>
        <v>0</v>
      </c>
      <c r="K404" s="58">
        <v>0.20999999999999999</v>
      </c>
      <c r="L404" s="59">
        <f>ROUND(J404*1.21,2)</f>
        <v>0</v>
      </c>
      <c r="M404" s="13"/>
      <c r="N404" s="2"/>
      <c r="O404" s="2"/>
      <c r="P404" s="2"/>
      <c r="Q404" s="33">
        <f>IF(ISNUMBER(K404),IF(H404&gt;0,IF(I404&gt;0,J404,0),0),0)</f>
        <v>0</v>
      </c>
      <c r="R404" s="9">
        <f>IF(ISNUMBER(K404)=FALSE,J404,0)</f>
        <v>0</v>
      </c>
    </row>
    <row r="405">
      <c r="A405" s="10"/>
      <c r="B405" s="49" t="s">
        <v>49</v>
      </c>
      <c r="C405" s="1"/>
      <c r="D405" s="1"/>
      <c r="E405" s="50" t="s">
        <v>473</v>
      </c>
      <c r="F405" s="1"/>
      <c r="G405" s="1"/>
      <c r="H405" s="40"/>
      <c r="I405" s="1"/>
      <c r="J405" s="40"/>
      <c r="K405" s="1"/>
      <c r="L405" s="1"/>
      <c r="M405" s="13"/>
      <c r="N405" s="2"/>
      <c r="O405" s="2"/>
      <c r="P405" s="2"/>
      <c r="Q405" s="2"/>
    </row>
    <row r="406">
      <c r="A406" s="10"/>
      <c r="B406" s="49" t="s">
        <v>51</v>
      </c>
      <c r="C406" s="1"/>
      <c r="D406" s="1"/>
      <c r="E406" s="50" t="s">
        <v>474</v>
      </c>
      <c r="F406" s="1"/>
      <c r="G406" s="1"/>
      <c r="H406" s="40"/>
      <c r="I406" s="1"/>
      <c r="J406" s="40"/>
      <c r="K406" s="1"/>
      <c r="L406" s="1"/>
      <c r="M406" s="13"/>
      <c r="N406" s="2"/>
      <c r="O406" s="2"/>
      <c r="P406" s="2"/>
      <c r="Q406" s="2"/>
    </row>
    <row r="407">
      <c r="A407" s="10"/>
      <c r="B407" s="49" t="s">
        <v>53</v>
      </c>
      <c r="C407" s="1"/>
      <c r="D407" s="1"/>
      <c r="E407" s="50" t="s">
        <v>470</v>
      </c>
      <c r="F407" s="1"/>
      <c r="G407" s="1"/>
      <c r="H407" s="40"/>
      <c r="I407" s="1"/>
      <c r="J407" s="40"/>
      <c r="K407" s="1"/>
      <c r="L407" s="1"/>
      <c r="M407" s="13"/>
      <c r="N407" s="2"/>
      <c r="O407" s="2"/>
      <c r="P407" s="2"/>
      <c r="Q407" s="2"/>
    </row>
    <row r="408" thickBot="1">
      <c r="A408" s="10"/>
      <c r="B408" s="51" t="s">
        <v>55</v>
      </c>
      <c r="C408" s="52"/>
      <c r="D408" s="52"/>
      <c r="E408" s="53" t="s">
        <v>56</v>
      </c>
      <c r="F408" s="52"/>
      <c r="G408" s="52"/>
      <c r="H408" s="54"/>
      <c r="I408" s="52"/>
      <c r="J408" s="54"/>
      <c r="K408" s="52"/>
      <c r="L408" s="52"/>
      <c r="M408" s="13"/>
      <c r="N408" s="2"/>
      <c r="O408" s="2"/>
      <c r="P408" s="2"/>
      <c r="Q408" s="2"/>
    </row>
    <row r="409" thickTop="1">
      <c r="A409" s="10"/>
      <c r="B409" s="41">
        <v>72</v>
      </c>
      <c r="C409" s="42" t="s">
        <v>475</v>
      </c>
      <c r="D409" s="42" t="s">
        <v>7</v>
      </c>
      <c r="E409" s="42" t="s">
        <v>476</v>
      </c>
      <c r="F409" s="42" t="s">
        <v>7</v>
      </c>
      <c r="G409" s="43" t="s">
        <v>141</v>
      </c>
      <c r="H409" s="55">
        <v>125</v>
      </c>
      <c r="I409" s="56">
        <v>0</v>
      </c>
      <c r="J409" s="57">
        <f>ROUND(H409*I409,2)</f>
        <v>0</v>
      </c>
      <c r="K409" s="58">
        <v>0.20999999999999999</v>
      </c>
      <c r="L409" s="59">
        <f>ROUND(J409*1.21,2)</f>
        <v>0</v>
      </c>
      <c r="M409" s="13"/>
      <c r="N409" s="2"/>
      <c r="O409" s="2"/>
      <c r="P409" s="2"/>
      <c r="Q409" s="33">
        <f>IF(ISNUMBER(K409),IF(H409&gt;0,IF(I409&gt;0,J409,0),0),0)</f>
        <v>0</v>
      </c>
      <c r="R409" s="9">
        <f>IF(ISNUMBER(K409)=FALSE,J409,0)</f>
        <v>0</v>
      </c>
    </row>
    <row r="410">
      <c r="A410" s="10"/>
      <c r="B410" s="49" t="s">
        <v>49</v>
      </c>
      <c r="C410" s="1"/>
      <c r="D410" s="1"/>
      <c r="E410" s="50" t="s">
        <v>477</v>
      </c>
      <c r="F410" s="1"/>
      <c r="G410" s="1"/>
      <c r="H410" s="40"/>
      <c r="I410" s="1"/>
      <c r="J410" s="40"/>
      <c r="K410" s="1"/>
      <c r="L410" s="1"/>
      <c r="M410" s="13"/>
      <c r="N410" s="2"/>
      <c r="O410" s="2"/>
      <c r="P410" s="2"/>
      <c r="Q410" s="2"/>
    </row>
    <row r="411">
      <c r="A411" s="10"/>
      <c r="B411" s="49" t="s">
        <v>51</v>
      </c>
      <c r="C411" s="1"/>
      <c r="D411" s="1"/>
      <c r="E411" s="50" t="s">
        <v>478</v>
      </c>
      <c r="F411" s="1"/>
      <c r="G411" s="1"/>
      <c r="H411" s="40"/>
      <c r="I411" s="1"/>
      <c r="J411" s="40"/>
      <c r="K411" s="1"/>
      <c r="L411" s="1"/>
      <c r="M411" s="13"/>
      <c r="N411" s="2"/>
      <c r="O411" s="2"/>
      <c r="P411" s="2"/>
      <c r="Q411" s="2"/>
    </row>
    <row r="412">
      <c r="A412" s="10"/>
      <c r="B412" s="49" t="s">
        <v>53</v>
      </c>
      <c r="C412" s="1"/>
      <c r="D412" s="1"/>
      <c r="E412" s="50" t="s">
        <v>479</v>
      </c>
      <c r="F412" s="1"/>
      <c r="G412" s="1"/>
      <c r="H412" s="40"/>
      <c r="I412" s="1"/>
      <c r="J412" s="40"/>
      <c r="K412" s="1"/>
      <c r="L412" s="1"/>
      <c r="M412" s="13"/>
      <c r="N412" s="2"/>
      <c r="O412" s="2"/>
      <c r="P412" s="2"/>
      <c r="Q412" s="2"/>
    </row>
    <row r="413" thickBot="1">
      <c r="A413" s="10"/>
      <c r="B413" s="51" t="s">
        <v>55</v>
      </c>
      <c r="C413" s="52"/>
      <c r="D413" s="52"/>
      <c r="E413" s="53" t="s">
        <v>56</v>
      </c>
      <c r="F413" s="52"/>
      <c r="G413" s="52"/>
      <c r="H413" s="54"/>
      <c r="I413" s="52"/>
      <c r="J413" s="54"/>
      <c r="K413" s="52"/>
      <c r="L413" s="52"/>
      <c r="M413" s="13"/>
      <c r="N413" s="2"/>
      <c r="O413" s="2"/>
      <c r="P413" s="2"/>
      <c r="Q413" s="2"/>
    </row>
    <row r="414" thickTop="1">
      <c r="A414" s="10"/>
      <c r="B414" s="41">
        <v>73</v>
      </c>
      <c r="C414" s="42" t="s">
        <v>480</v>
      </c>
      <c r="D414" s="42" t="s">
        <v>46</v>
      </c>
      <c r="E414" s="42" t="s">
        <v>481</v>
      </c>
      <c r="F414" s="42" t="s">
        <v>7</v>
      </c>
      <c r="G414" s="43" t="s">
        <v>141</v>
      </c>
      <c r="H414" s="55">
        <v>16</v>
      </c>
      <c r="I414" s="56">
        <v>0</v>
      </c>
      <c r="J414" s="57">
        <f>ROUND(H414*I414,2)</f>
        <v>0</v>
      </c>
      <c r="K414" s="58">
        <v>0.20999999999999999</v>
      </c>
      <c r="L414" s="59">
        <f>ROUND(J414*1.21,2)</f>
        <v>0</v>
      </c>
      <c r="M414" s="13"/>
      <c r="N414" s="2"/>
      <c r="O414" s="2"/>
      <c r="P414" s="2"/>
      <c r="Q414" s="33">
        <f>IF(ISNUMBER(K414),IF(H414&gt;0,IF(I414&gt;0,J414,0),0),0)</f>
        <v>0</v>
      </c>
      <c r="R414" s="9">
        <f>IF(ISNUMBER(K414)=FALSE,J414,0)</f>
        <v>0</v>
      </c>
    </row>
    <row r="415">
      <c r="A415" s="10"/>
      <c r="B415" s="49" t="s">
        <v>49</v>
      </c>
      <c r="C415" s="1"/>
      <c r="D415" s="1"/>
      <c r="E415" s="50" t="s">
        <v>482</v>
      </c>
      <c r="F415" s="1"/>
      <c r="G415" s="1"/>
      <c r="H415" s="40"/>
      <c r="I415" s="1"/>
      <c r="J415" s="40"/>
      <c r="K415" s="1"/>
      <c r="L415" s="1"/>
      <c r="M415" s="13"/>
      <c r="N415" s="2"/>
      <c r="O415" s="2"/>
      <c r="P415" s="2"/>
      <c r="Q415" s="2"/>
    </row>
    <row r="416">
      <c r="A416" s="10"/>
      <c r="B416" s="49" t="s">
        <v>51</v>
      </c>
      <c r="C416" s="1"/>
      <c r="D416" s="1"/>
      <c r="E416" s="50" t="s">
        <v>483</v>
      </c>
      <c r="F416" s="1"/>
      <c r="G416" s="1"/>
      <c r="H416" s="40"/>
      <c r="I416" s="1"/>
      <c r="J416" s="40"/>
      <c r="K416" s="1"/>
      <c r="L416" s="1"/>
      <c r="M416" s="13"/>
      <c r="N416" s="2"/>
      <c r="O416" s="2"/>
      <c r="P416" s="2"/>
      <c r="Q416" s="2"/>
    </row>
    <row r="417">
      <c r="A417" s="10"/>
      <c r="B417" s="49" t="s">
        <v>53</v>
      </c>
      <c r="C417" s="1"/>
      <c r="D417" s="1"/>
      <c r="E417" s="50" t="s">
        <v>479</v>
      </c>
      <c r="F417" s="1"/>
      <c r="G417" s="1"/>
      <c r="H417" s="40"/>
      <c r="I417" s="1"/>
      <c r="J417" s="40"/>
      <c r="K417" s="1"/>
      <c r="L417" s="1"/>
      <c r="M417" s="13"/>
      <c r="N417" s="2"/>
      <c r="O417" s="2"/>
      <c r="P417" s="2"/>
      <c r="Q417" s="2"/>
    </row>
    <row r="418" thickBot="1">
      <c r="A418" s="10"/>
      <c r="B418" s="51" t="s">
        <v>55</v>
      </c>
      <c r="C418" s="52"/>
      <c r="D418" s="52"/>
      <c r="E418" s="53" t="s">
        <v>56</v>
      </c>
      <c r="F418" s="52"/>
      <c r="G418" s="52"/>
      <c r="H418" s="54"/>
      <c r="I418" s="52"/>
      <c r="J418" s="54"/>
      <c r="K418" s="52"/>
      <c r="L418" s="52"/>
      <c r="M418" s="13"/>
      <c r="N418" s="2"/>
      <c r="O418" s="2"/>
      <c r="P418" s="2"/>
      <c r="Q418" s="2"/>
    </row>
    <row r="419" thickTop="1">
      <c r="A419" s="10"/>
      <c r="B419" s="41">
        <v>74</v>
      </c>
      <c r="C419" s="42" t="s">
        <v>480</v>
      </c>
      <c r="D419" s="42" t="s">
        <v>57</v>
      </c>
      <c r="E419" s="42" t="s">
        <v>481</v>
      </c>
      <c r="F419" s="42" t="s">
        <v>7</v>
      </c>
      <c r="G419" s="43" t="s">
        <v>141</v>
      </c>
      <c r="H419" s="55">
        <v>100</v>
      </c>
      <c r="I419" s="56">
        <v>0</v>
      </c>
      <c r="J419" s="57">
        <f>ROUND(H419*I419,2)</f>
        <v>0</v>
      </c>
      <c r="K419" s="58">
        <v>0.20999999999999999</v>
      </c>
      <c r="L419" s="59">
        <f>ROUND(J419*1.21,2)</f>
        <v>0</v>
      </c>
      <c r="M419" s="13"/>
      <c r="N419" s="2"/>
      <c r="O419" s="2"/>
      <c r="P419" s="2"/>
      <c r="Q419" s="33">
        <f>IF(ISNUMBER(K419),IF(H419&gt;0,IF(I419&gt;0,J419,0),0),0)</f>
        <v>0</v>
      </c>
      <c r="R419" s="9">
        <f>IF(ISNUMBER(K419)=FALSE,J419,0)</f>
        <v>0</v>
      </c>
    </row>
    <row r="420">
      <c r="A420" s="10"/>
      <c r="B420" s="49" t="s">
        <v>49</v>
      </c>
      <c r="C420" s="1"/>
      <c r="D420" s="1"/>
      <c r="E420" s="50" t="s">
        <v>484</v>
      </c>
      <c r="F420" s="1"/>
      <c r="G420" s="1"/>
      <c r="H420" s="40"/>
      <c r="I420" s="1"/>
      <c r="J420" s="40"/>
      <c r="K420" s="1"/>
      <c r="L420" s="1"/>
      <c r="M420" s="13"/>
      <c r="N420" s="2"/>
      <c r="O420" s="2"/>
      <c r="P420" s="2"/>
      <c r="Q420" s="2"/>
    </row>
    <row r="421">
      <c r="A421" s="10"/>
      <c r="B421" s="49" t="s">
        <v>51</v>
      </c>
      <c r="C421" s="1"/>
      <c r="D421" s="1"/>
      <c r="E421" s="50" t="s">
        <v>485</v>
      </c>
      <c r="F421" s="1"/>
      <c r="G421" s="1"/>
      <c r="H421" s="40"/>
      <c r="I421" s="1"/>
      <c r="J421" s="40"/>
      <c r="K421" s="1"/>
      <c r="L421" s="1"/>
      <c r="M421" s="13"/>
      <c r="N421" s="2"/>
      <c r="O421" s="2"/>
      <c r="P421" s="2"/>
      <c r="Q421" s="2"/>
    </row>
    <row r="422">
      <c r="A422" s="10"/>
      <c r="B422" s="49" t="s">
        <v>53</v>
      </c>
      <c r="C422" s="1"/>
      <c r="D422" s="1"/>
      <c r="E422" s="50" t="s">
        <v>479</v>
      </c>
      <c r="F422" s="1"/>
      <c r="G422" s="1"/>
      <c r="H422" s="40"/>
      <c r="I422" s="1"/>
      <c r="J422" s="40"/>
      <c r="K422" s="1"/>
      <c r="L422" s="1"/>
      <c r="M422" s="13"/>
      <c r="N422" s="2"/>
      <c r="O422" s="2"/>
      <c r="P422" s="2"/>
      <c r="Q422" s="2"/>
    </row>
    <row r="423" thickBot="1">
      <c r="A423" s="10"/>
      <c r="B423" s="51" t="s">
        <v>55</v>
      </c>
      <c r="C423" s="52"/>
      <c r="D423" s="52"/>
      <c r="E423" s="53" t="s">
        <v>56</v>
      </c>
      <c r="F423" s="52"/>
      <c r="G423" s="52"/>
      <c r="H423" s="54"/>
      <c r="I423" s="52"/>
      <c r="J423" s="54"/>
      <c r="K423" s="52"/>
      <c r="L423" s="52"/>
      <c r="M423" s="13"/>
      <c r="N423" s="2"/>
      <c r="O423" s="2"/>
      <c r="P423" s="2"/>
      <c r="Q423" s="2"/>
    </row>
    <row r="424" thickTop="1">
      <c r="A424" s="10"/>
      <c r="B424" s="41">
        <v>75</v>
      </c>
      <c r="C424" s="42" t="s">
        <v>486</v>
      </c>
      <c r="D424" s="42" t="s">
        <v>7</v>
      </c>
      <c r="E424" s="42" t="s">
        <v>487</v>
      </c>
      <c r="F424" s="42" t="s">
        <v>7</v>
      </c>
      <c r="G424" s="43" t="s">
        <v>141</v>
      </c>
      <c r="H424" s="55">
        <v>27</v>
      </c>
      <c r="I424" s="56">
        <v>0</v>
      </c>
      <c r="J424" s="57">
        <f>ROUND(H424*I424,2)</f>
        <v>0</v>
      </c>
      <c r="K424" s="58">
        <v>0.20999999999999999</v>
      </c>
      <c r="L424" s="59">
        <f>ROUND(J424*1.21,2)</f>
        <v>0</v>
      </c>
      <c r="M424" s="13"/>
      <c r="N424" s="2"/>
      <c r="O424" s="2"/>
      <c r="P424" s="2"/>
      <c r="Q424" s="33">
        <f>IF(ISNUMBER(K424),IF(H424&gt;0,IF(I424&gt;0,J424,0),0),0)</f>
        <v>0</v>
      </c>
      <c r="R424" s="9">
        <f>IF(ISNUMBER(K424)=FALSE,J424,0)</f>
        <v>0</v>
      </c>
    </row>
    <row r="425">
      <c r="A425" s="10"/>
      <c r="B425" s="49" t="s">
        <v>49</v>
      </c>
      <c r="C425" s="1"/>
      <c r="D425" s="1"/>
      <c r="E425" s="50" t="s">
        <v>488</v>
      </c>
      <c r="F425" s="1"/>
      <c r="G425" s="1"/>
      <c r="H425" s="40"/>
      <c r="I425" s="1"/>
      <c r="J425" s="40"/>
      <c r="K425" s="1"/>
      <c r="L425" s="1"/>
      <c r="M425" s="13"/>
      <c r="N425" s="2"/>
      <c r="O425" s="2"/>
      <c r="P425" s="2"/>
      <c r="Q425" s="2"/>
    </row>
    <row r="426">
      <c r="A426" s="10"/>
      <c r="B426" s="49" t="s">
        <v>51</v>
      </c>
      <c r="C426" s="1"/>
      <c r="D426" s="1"/>
      <c r="E426" s="50" t="s">
        <v>489</v>
      </c>
      <c r="F426" s="1"/>
      <c r="G426" s="1"/>
      <c r="H426" s="40"/>
      <c r="I426" s="1"/>
      <c r="J426" s="40"/>
      <c r="K426" s="1"/>
      <c r="L426" s="1"/>
      <c r="M426" s="13"/>
      <c r="N426" s="2"/>
      <c r="O426" s="2"/>
      <c r="P426" s="2"/>
      <c r="Q426" s="2"/>
    </row>
    <row r="427">
      <c r="A427" s="10"/>
      <c r="B427" s="49" t="s">
        <v>53</v>
      </c>
      <c r="C427" s="1"/>
      <c r="D427" s="1"/>
      <c r="E427" s="50" t="s">
        <v>479</v>
      </c>
      <c r="F427" s="1"/>
      <c r="G427" s="1"/>
      <c r="H427" s="40"/>
      <c r="I427" s="1"/>
      <c r="J427" s="40"/>
      <c r="K427" s="1"/>
      <c r="L427" s="1"/>
      <c r="M427" s="13"/>
      <c r="N427" s="2"/>
      <c r="O427" s="2"/>
      <c r="P427" s="2"/>
      <c r="Q427" s="2"/>
    </row>
    <row r="428" thickBot="1">
      <c r="A428" s="10"/>
      <c r="B428" s="51" t="s">
        <v>55</v>
      </c>
      <c r="C428" s="52"/>
      <c r="D428" s="52"/>
      <c r="E428" s="53" t="s">
        <v>56</v>
      </c>
      <c r="F428" s="52"/>
      <c r="G428" s="52"/>
      <c r="H428" s="54"/>
      <c r="I428" s="52"/>
      <c r="J428" s="54"/>
      <c r="K428" s="52"/>
      <c r="L428" s="52"/>
      <c r="M428" s="13"/>
      <c r="N428" s="2"/>
      <c r="O428" s="2"/>
      <c r="P428" s="2"/>
      <c r="Q428" s="2"/>
    </row>
    <row r="429" thickTop="1">
      <c r="A429" s="10"/>
      <c r="B429" s="41">
        <v>76</v>
      </c>
      <c r="C429" s="42" t="s">
        <v>490</v>
      </c>
      <c r="D429" s="42" t="s">
        <v>7</v>
      </c>
      <c r="E429" s="42" t="s">
        <v>491</v>
      </c>
      <c r="F429" s="42" t="s">
        <v>7</v>
      </c>
      <c r="G429" s="43" t="s">
        <v>141</v>
      </c>
      <c r="H429" s="55">
        <v>80</v>
      </c>
      <c r="I429" s="56">
        <v>0</v>
      </c>
      <c r="J429" s="57">
        <f>ROUND(H429*I429,2)</f>
        <v>0</v>
      </c>
      <c r="K429" s="58">
        <v>0.20999999999999999</v>
      </c>
      <c r="L429" s="59">
        <f>ROUND(J429*1.21,2)</f>
        <v>0</v>
      </c>
      <c r="M429" s="13"/>
      <c r="N429" s="2"/>
      <c r="O429" s="2"/>
      <c r="P429" s="2"/>
      <c r="Q429" s="33">
        <f>IF(ISNUMBER(K429),IF(H429&gt;0,IF(I429&gt;0,J429,0),0),0)</f>
        <v>0</v>
      </c>
      <c r="R429" s="9">
        <f>IF(ISNUMBER(K429)=FALSE,J429,0)</f>
        <v>0</v>
      </c>
    </row>
    <row r="430">
      <c r="A430" s="10"/>
      <c r="B430" s="49" t="s">
        <v>49</v>
      </c>
      <c r="C430" s="1"/>
      <c r="D430" s="1"/>
      <c r="E430" s="50" t="s">
        <v>492</v>
      </c>
      <c r="F430" s="1"/>
      <c r="G430" s="1"/>
      <c r="H430" s="40"/>
      <c r="I430" s="1"/>
      <c r="J430" s="40"/>
      <c r="K430" s="1"/>
      <c r="L430" s="1"/>
      <c r="M430" s="13"/>
      <c r="N430" s="2"/>
      <c r="O430" s="2"/>
      <c r="P430" s="2"/>
      <c r="Q430" s="2"/>
    </row>
    <row r="431">
      <c r="A431" s="10"/>
      <c r="B431" s="49" t="s">
        <v>51</v>
      </c>
      <c r="C431" s="1"/>
      <c r="D431" s="1"/>
      <c r="E431" s="50" t="s">
        <v>493</v>
      </c>
      <c r="F431" s="1"/>
      <c r="G431" s="1"/>
      <c r="H431" s="40"/>
      <c r="I431" s="1"/>
      <c r="J431" s="40"/>
      <c r="K431" s="1"/>
      <c r="L431" s="1"/>
      <c r="M431" s="13"/>
      <c r="N431" s="2"/>
      <c r="O431" s="2"/>
      <c r="P431" s="2"/>
      <c r="Q431" s="2"/>
    </row>
    <row r="432">
      <c r="A432" s="10"/>
      <c r="B432" s="49" t="s">
        <v>53</v>
      </c>
      <c r="C432" s="1"/>
      <c r="D432" s="1"/>
      <c r="E432" s="50" t="s">
        <v>494</v>
      </c>
      <c r="F432" s="1"/>
      <c r="G432" s="1"/>
      <c r="H432" s="40"/>
      <c r="I432" s="1"/>
      <c r="J432" s="40"/>
      <c r="K432" s="1"/>
      <c r="L432" s="1"/>
      <c r="M432" s="13"/>
      <c r="N432" s="2"/>
      <c r="O432" s="2"/>
      <c r="P432" s="2"/>
      <c r="Q432" s="2"/>
    </row>
    <row r="433" thickBot="1">
      <c r="A433" s="10"/>
      <c r="B433" s="51" t="s">
        <v>55</v>
      </c>
      <c r="C433" s="52"/>
      <c r="D433" s="52"/>
      <c r="E433" s="53" t="s">
        <v>56</v>
      </c>
      <c r="F433" s="52"/>
      <c r="G433" s="52"/>
      <c r="H433" s="54"/>
      <c r="I433" s="52"/>
      <c r="J433" s="54"/>
      <c r="K433" s="52"/>
      <c r="L433" s="52"/>
      <c r="M433" s="13"/>
      <c r="N433" s="2"/>
      <c r="O433" s="2"/>
      <c r="P433" s="2"/>
      <c r="Q433" s="2"/>
    </row>
    <row r="434" thickTop="1">
      <c r="A434" s="10"/>
      <c r="B434" s="41">
        <v>77</v>
      </c>
      <c r="C434" s="42" t="s">
        <v>495</v>
      </c>
      <c r="D434" s="42" t="s">
        <v>7</v>
      </c>
      <c r="E434" s="42" t="s">
        <v>496</v>
      </c>
      <c r="F434" s="42" t="s">
        <v>7</v>
      </c>
      <c r="G434" s="43" t="s">
        <v>141</v>
      </c>
      <c r="H434" s="55">
        <v>1.5</v>
      </c>
      <c r="I434" s="56">
        <v>0</v>
      </c>
      <c r="J434" s="57">
        <f>ROUND(H434*I434,2)</f>
        <v>0</v>
      </c>
      <c r="K434" s="58">
        <v>0.20999999999999999</v>
      </c>
      <c r="L434" s="59">
        <f>ROUND(J434*1.21,2)</f>
        <v>0</v>
      </c>
      <c r="M434" s="13"/>
      <c r="N434" s="2"/>
      <c r="O434" s="2"/>
      <c r="P434" s="2"/>
      <c r="Q434" s="33">
        <f>IF(ISNUMBER(K434),IF(H434&gt;0,IF(I434&gt;0,J434,0),0),0)</f>
        <v>0</v>
      </c>
      <c r="R434" s="9">
        <f>IF(ISNUMBER(K434)=FALSE,J434,0)</f>
        <v>0</v>
      </c>
    </row>
    <row r="435">
      <c r="A435" s="10"/>
      <c r="B435" s="49" t="s">
        <v>49</v>
      </c>
      <c r="C435" s="1"/>
      <c r="D435" s="1"/>
      <c r="E435" s="50" t="s">
        <v>497</v>
      </c>
      <c r="F435" s="1"/>
      <c r="G435" s="1"/>
      <c r="H435" s="40"/>
      <c r="I435" s="1"/>
      <c r="J435" s="40"/>
      <c r="K435" s="1"/>
      <c r="L435" s="1"/>
      <c r="M435" s="13"/>
      <c r="N435" s="2"/>
      <c r="O435" s="2"/>
      <c r="P435" s="2"/>
      <c r="Q435" s="2"/>
    </row>
    <row r="436">
      <c r="A436" s="10"/>
      <c r="B436" s="49" t="s">
        <v>51</v>
      </c>
      <c r="C436" s="1"/>
      <c r="D436" s="1"/>
      <c r="E436" s="50" t="s">
        <v>498</v>
      </c>
      <c r="F436" s="1"/>
      <c r="G436" s="1"/>
      <c r="H436" s="40"/>
      <c r="I436" s="1"/>
      <c r="J436" s="40"/>
      <c r="K436" s="1"/>
      <c r="L436" s="1"/>
      <c r="M436" s="13"/>
      <c r="N436" s="2"/>
      <c r="O436" s="2"/>
      <c r="P436" s="2"/>
      <c r="Q436" s="2"/>
    </row>
    <row r="437">
      <c r="A437" s="10"/>
      <c r="B437" s="49" t="s">
        <v>53</v>
      </c>
      <c r="C437" s="1"/>
      <c r="D437" s="1"/>
      <c r="E437" s="50" t="s">
        <v>499</v>
      </c>
      <c r="F437" s="1"/>
      <c r="G437" s="1"/>
      <c r="H437" s="40"/>
      <c r="I437" s="1"/>
      <c r="J437" s="40"/>
      <c r="K437" s="1"/>
      <c r="L437" s="1"/>
      <c r="M437" s="13"/>
      <c r="N437" s="2"/>
      <c r="O437" s="2"/>
      <c r="P437" s="2"/>
      <c r="Q437" s="2"/>
    </row>
    <row r="438" thickBot="1">
      <c r="A438" s="10"/>
      <c r="B438" s="51" t="s">
        <v>55</v>
      </c>
      <c r="C438" s="52"/>
      <c r="D438" s="52"/>
      <c r="E438" s="53" t="s">
        <v>56</v>
      </c>
      <c r="F438" s="52"/>
      <c r="G438" s="52"/>
      <c r="H438" s="54"/>
      <c r="I438" s="52"/>
      <c r="J438" s="54"/>
      <c r="K438" s="52"/>
      <c r="L438" s="52"/>
      <c r="M438" s="13"/>
      <c r="N438" s="2"/>
      <c r="O438" s="2"/>
      <c r="P438" s="2"/>
      <c r="Q438" s="2"/>
    </row>
    <row r="439" thickTop="1">
      <c r="A439" s="10"/>
      <c r="B439" s="41">
        <v>78</v>
      </c>
      <c r="C439" s="42" t="s">
        <v>500</v>
      </c>
      <c r="D439" s="42" t="s">
        <v>7</v>
      </c>
      <c r="E439" s="42" t="s">
        <v>501</v>
      </c>
      <c r="F439" s="42" t="s">
        <v>7</v>
      </c>
      <c r="G439" s="43" t="s">
        <v>127</v>
      </c>
      <c r="H439" s="55">
        <v>82</v>
      </c>
      <c r="I439" s="56">
        <v>0</v>
      </c>
      <c r="J439" s="57">
        <f>ROUND(H439*I439,2)</f>
        <v>0</v>
      </c>
      <c r="K439" s="58">
        <v>0.20999999999999999</v>
      </c>
      <c r="L439" s="59">
        <f>ROUND(J439*1.21,2)</f>
        <v>0</v>
      </c>
      <c r="M439" s="13"/>
      <c r="N439" s="2"/>
      <c r="O439" s="2"/>
      <c r="P439" s="2"/>
      <c r="Q439" s="33">
        <f>IF(ISNUMBER(K439),IF(H439&gt;0,IF(I439&gt;0,J439,0),0),0)</f>
        <v>0</v>
      </c>
      <c r="R439" s="9">
        <f>IF(ISNUMBER(K439)=FALSE,J439,0)</f>
        <v>0</v>
      </c>
    </row>
    <row r="440">
      <c r="A440" s="10"/>
      <c r="B440" s="49" t="s">
        <v>49</v>
      </c>
      <c r="C440" s="1"/>
      <c r="D440" s="1"/>
      <c r="E440" s="50" t="s">
        <v>502</v>
      </c>
      <c r="F440" s="1"/>
      <c r="G440" s="1"/>
      <c r="H440" s="40"/>
      <c r="I440" s="1"/>
      <c r="J440" s="40"/>
      <c r="K440" s="1"/>
      <c r="L440" s="1"/>
      <c r="M440" s="13"/>
      <c r="N440" s="2"/>
      <c r="O440" s="2"/>
      <c r="P440" s="2"/>
      <c r="Q440" s="2"/>
    </row>
    <row r="441">
      <c r="A441" s="10"/>
      <c r="B441" s="49" t="s">
        <v>51</v>
      </c>
      <c r="C441" s="1"/>
      <c r="D441" s="1"/>
      <c r="E441" s="50" t="s">
        <v>503</v>
      </c>
      <c r="F441" s="1"/>
      <c r="G441" s="1"/>
      <c r="H441" s="40"/>
      <c r="I441" s="1"/>
      <c r="J441" s="40"/>
      <c r="K441" s="1"/>
      <c r="L441" s="1"/>
      <c r="M441" s="13"/>
      <c r="N441" s="2"/>
      <c r="O441" s="2"/>
      <c r="P441" s="2"/>
      <c r="Q441" s="2"/>
    </row>
    <row r="442">
      <c r="A442" s="10"/>
      <c r="B442" s="49" t="s">
        <v>53</v>
      </c>
      <c r="C442" s="1"/>
      <c r="D442" s="1"/>
      <c r="E442" s="50" t="s">
        <v>504</v>
      </c>
      <c r="F442" s="1"/>
      <c r="G442" s="1"/>
      <c r="H442" s="40"/>
      <c r="I442" s="1"/>
      <c r="J442" s="40"/>
      <c r="K442" s="1"/>
      <c r="L442" s="1"/>
      <c r="M442" s="13"/>
      <c r="N442" s="2"/>
      <c r="O442" s="2"/>
      <c r="P442" s="2"/>
      <c r="Q442" s="2"/>
    </row>
    <row r="443" thickBot="1">
      <c r="A443" s="10"/>
      <c r="B443" s="51" t="s">
        <v>55</v>
      </c>
      <c r="C443" s="52"/>
      <c r="D443" s="52"/>
      <c r="E443" s="53" t="s">
        <v>56</v>
      </c>
      <c r="F443" s="52"/>
      <c r="G443" s="52"/>
      <c r="H443" s="54"/>
      <c r="I443" s="52"/>
      <c r="J443" s="54"/>
      <c r="K443" s="52"/>
      <c r="L443" s="52"/>
      <c r="M443" s="13"/>
      <c r="N443" s="2"/>
      <c r="O443" s="2"/>
      <c r="P443" s="2"/>
      <c r="Q443" s="2"/>
    </row>
    <row r="444" thickTop="1">
      <c r="A444" s="10"/>
      <c r="B444" s="41">
        <v>79</v>
      </c>
      <c r="C444" s="42" t="s">
        <v>505</v>
      </c>
      <c r="D444" s="42" t="s">
        <v>7</v>
      </c>
      <c r="E444" s="42" t="s">
        <v>506</v>
      </c>
      <c r="F444" s="42" t="s">
        <v>7</v>
      </c>
      <c r="G444" s="43" t="s">
        <v>83</v>
      </c>
      <c r="H444" s="55">
        <v>1</v>
      </c>
      <c r="I444" s="56">
        <v>0</v>
      </c>
      <c r="J444" s="57">
        <f>ROUND(H444*I444,2)</f>
        <v>0</v>
      </c>
      <c r="K444" s="58">
        <v>0.20999999999999999</v>
      </c>
      <c r="L444" s="59">
        <f>ROUND(J444*1.21,2)</f>
        <v>0</v>
      </c>
      <c r="M444" s="13"/>
      <c r="N444" s="2"/>
      <c r="O444" s="2"/>
      <c r="P444" s="2"/>
      <c r="Q444" s="33">
        <f>IF(ISNUMBER(K444),IF(H444&gt;0,IF(I444&gt;0,J444,0),0),0)</f>
        <v>0</v>
      </c>
      <c r="R444" s="9">
        <f>IF(ISNUMBER(K444)=FALSE,J444,0)</f>
        <v>0</v>
      </c>
    </row>
    <row r="445">
      <c r="A445" s="10"/>
      <c r="B445" s="49" t="s">
        <v>49</v>
      </c>
      <c r="C445" s="1"/>
      <c r="D445" s="1"/>
      <c r="E445" s="50" t="s">
        <v>507</v>
      </c>
      <c r="F445" s="1"/>
      <c r="G445" s="1"/>
      <c r="H445" s="40"/>
      <c r="I445" s="1"/>
      <c r="J445" s="40"/>
      <c r="K445" s="1"/>
      <c r="L445" s="1"/>
      <c r="M445" s="13"/>
      <c r="N445" s="2"/>
      <c r="O445" s="2"/>
      <c r="P445" s="2"/>
      <c r="Q445" s="2"/>
    </row>
    <row r="446">
      <c r="A446" s="10"/>
      <c r="B446" s="49" t="s">
        <v>51</v>
      </c>
      <c r="C446" s="1"/>
      <c r="D446" s="1"/>
      <c r="E446" s="50" t="s">
        <v>52</v>
      </c>
      <c r="F446" s="1"/>
      <c r="G446" s="1"/>
      <c r="H446" s="40"/>
      <c r="I446" s="1"/>
      <c r="J446" s="40"/>
      <c r="K446" s="1"/>
      <c r="L446" s="1"/>
      <c r="M446" s="13"/>
      <c r="N446" s="2"/>
      <c r="O446" s="2"/>
      <c r="P446" s="2"/>
      <c r="Q446" s="2"/>
    </row>
    <row r="447">
      <c r="A447" s="10"/>
      <c r="B447" s="49" t="s">
        <v>53</v>
      </c>
      <c r="C447" s="1"/>
      <c r="D447" s="1"/>
      <c r="E447" s="50" t="s">
        <v>508</v>
      </c>
      <c r="F447" s="1"/>
      <c r="G447" s="1"/>
      <c r="H447" s="40"/>
      <c r="I447" s="1"/>
      <c r="J447" s="40"/>
      <c r="K447" s="1"/>
      <c r="L447" s="1"/>
      <c r="M447" s="13"/>
      <c r="N447" s="2"/>
      <c r="O447" s="2"/>
      <c r="P447" s="2"/>
      <c r="Q447" s="2"/>
    </row>
    <row r="448" thickBot="1">
      <c r="A448" s="10"/>
      <c r="B448" s="51" t="s">
        <v>55</v>
      </c>
      <c r="C448" s="52"/>
      <c r="D448" s="52"/>
      <c r="E448" s="53" t="s">
        <v>56</v>
      </c>
      <c r="F448" s="52"/>
      <c r="G448" s="52"/>
      <c r="H448" s="54"/>
      <c r="I448" s="52"/>
      <c r="J448" s="54"/>
      <c r="K448" s="52"/>
      <c r="L448" s="52"/>
      <c r="M448" s="13"/>
      <c r="N448" s="2"/>
      <c r="O448" s="2"/>
      <c r="P448" s="2"/>
      <c r="Q448" s="2"/>
    </row>
    <row r="449" thickTop="1" thickBot="1" ht="25" customHeight="1">
      <c r="A449" s="10"/>
      <c r="B449" s="1"/>
      <c r="C449" s="60">
        <v>9</v>
      </c>
      <c r="D449" s="1"/>
      <c r="E449" s="60" t="s">
        <v>94</v>
      </c>
      <c r="F449" s="1"/>
      <c r="G449" s="61" t="s">
        <v>86</v>
      </c>
      <c r="H449" s="62">
        <f>J369+J374+J379+J384+J389+J394+J399+J404+J409+J414+J419+J424+J429+J434+J439+J444</f>
        <v>0</v>
      </c>
      <c r="I449" s="61" t="s">
        <v>87</v>
      </c>
      <c r="J449" s="63">
        <f>(L449-H449)</f>
        <v>0</v>
      </c>
      <c r="K449" s="61" t="s">
        <v>88</v>
      </c>
      <c r="L449" s="64">
        <f>ROUND((J369+J374+J379+J384+J389+J394+J399+J404+J409+J414+J419+J424+J429+J434+J439+J444)*1.21,2)</f>
        <v>0</v>
      </c>
      <c r="M449" s="13"/>
      <c r="N449" s="2"/>
      <c r="O449" s="2"/>
      <c r="P449" s="2"/>
      <c r="Q449" s="33">
        <f>0+Q369+Q374+Q379+Q384+Q389+Q394+Q399+Q404+Q409+Q414+Q419+Q424+Q429+Q434+Q439+Q444</f>
        <v>0</v>
      </c>
      <c r="R449" s="9">
        <f>0+R369+R374+R379+R384+R389+R394+R399+R404+R409+R414+R419+R424+R429+R434+R439+R444</f>
        <v>0</v>
      </c>
      <c r="S449" s="65">
        <f>Q449*(1+J449)+R449</f>
        <v>0</v>
      </c>
    </row>
    <row r="450" thickTop="1" thickBot="1" ht="25" customHeight="1">
      <c r="A450" s="10"/>
      <c r="B450" s="66"/>
      <c r="C450" s="66"/>
      <c r="D450" s="66"/>
      <c r="E450" s="66"/>
      <c r="F450" s="66"/>
      <c r="G450" s="67" t="s">
        <v>89</v>
      </c>
      <c r="H450" s="68">
        <f>0+J369+J374+J379+J384+J389+J394+J399+J404+J409+J414+J419+J424+J429+J434+J439+J444</f>
        <v>0</v>
      </c>
      <c r="I450" s="67" t="s">
        <v>90</v>
      </c>
      <c r="J450" s="69">
        <f>0+J449</f>
        <v>0</v>
      </c>
      <c r="K450" s="67" t="s">
        <v>91</v>
      </c>
      <c r="L450" s="70">
        <f>0+L449</f>
        <v>0</v>
      </c>
      <c r="M450" s="13"/>
      <c r="N450" s="2"/>
      <c r="O450" s="2"/>
      <c r="P450" s="2"/>
      <c r="Q450" s="2"/>
    </row>
    <row r="451">
      <c r="A451" s="14"/>
      <c r="B451" s="4"/>
      <c r="C451" s="4"/>
      <c r="D451" s="4"/>
      <c r="E451" s="4"/>
      <c r="F451" s="4"/>
      <c r="G451" s="4"/>
      <c r="H451" s="71"/>
      <c r="I451" s="4"/>
      <c r="J451" s="71"/>
      <c r="K451" s="4"/>
      <c r="L451" s="4"/>
      <c r="M451" s="15"/>
      <c r="N451" s="2"/>
      <c r="O451" s="2"/>
      <c r="P451" s="2"/>
      <c r="Q451" s="2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"/>
      <c r="O452" s="2"/>
      <c r="P452" s="2"/>
      <c r="Q452" s="2"/>
    </row>
  </sheetData>
  <mergeCells count="34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44:D44"/>
    <mergeCell ref="B45:D45"/>
    <mergeCell ref="B46:D46"/>
    <mergeCell ref="B47:D47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0:L50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8:L148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2:D332"/>
    <mergeCell ref="B333:D333"/>
    <mergeCell ref="B334:D334"/>
    <mergeCell ref="B335:D335"/>
    <mergeCell ref="B337:D337"/>
    <mergeCell ref="B338:D338"/>
    <mergeCell ref="B339:D339"/>
    <mergeCell ref="B340:D340"/>
    <mergeCell ref="B342:D342"/>
    <mergeCell ref="B343:D343"/>
    <mergeCell ref="B344:D344"/>
    <mergeCell ref="B345:D345"/>
    <mergeCell ref="B375:D375"/>
    <mergeCell ref="B376:D376"/>
    <mergeCell ref="B377:D377"/>
    <mergeCell ref="B378:D378"/>
    <mergeCell ref="B380:D380"/>
    <mergeCell ref="B381:D381"/>
    <mergeCell ref="B382:D382"/>
    <mergeCell ref="B383:D383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5:D395"/>
    <mergeCell ref="B396:D396"/>
    <mergeCell ref="B397:D397"/>
    <mergeCell ref="B398:D39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6:L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400:D400"/>
    <mergeCell ref="B401:D401"/>
    <mergeCell ref="B402:D402"/>
    <mergeCell ref="B403:D403"/>
    <mergeCell ref="B405:D405"/>
    <mergeCell ref="B406:D406"/>
    <mergeCell ref="B407:D407"/>
    <mergeCell ref="B408:D408"/>
    <mergeCell ref="B410:D410"/>
    <mergeCell ref="B411:D411"/>
    <mergeCell ref="B412:D412"/>
    <mergeCell ref="B413:D413"/>
    <mergeCell ref="B415:D415"/>
    <mergeCell ref="B416:D416"/>
    <mergeCell ref="B417:D417"/>
    <mergeCell ref="B418:D418"/>
    <mergeCell ref="B420:D420"/>
    <mergeCell ref="B421:D421"/>
    <mergeCell ref="B422:D422"/>
    <mergeCell ref="B423:D423"/>
    <mergeCell ref="B425:D425"/>
    <mergeCell ref="B426:D426"/>
    <mergeCell ref="B427:D427"/>
    <mergeCell ref="B428:D428"/>
    <mergeCell ref="B430:D430"/>
    <mergeCell ref="B431:D431"/>
    <mergeCell ref="B432:D432"/>
    <mergeCell ref="B433:D433"/>
    <mergeCell ref="B435:D435"/>
    <mergeCell ref="B436:D436"/>
    <mergeCell ref="B437:D437"/>
    <mergeCell ref="B438:D438"/>
    <mergeCell ref="B440:D440"/>
    <mergeCell ref="B441:D441"/>
    <mergeCell ref="B442:D442"/>
    <mergeCell ref="B443:D443"/>
    <mergeCell ref="B445:D445"/>
    <mergeCell ref="B446:D446"/>
    <mergeCell ref="B447:D447"/>
    <mergeCell ref="B448:D448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194:L194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282:L282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4:D294"/>
    <mergeCell ref="B295:D295"/>
    <mergeCell ref="B296:D296"/>
    <mergeCell ref="B297:D297"/>
    <mergeCell ref="B299:D299"/>
    <mergeCell ref="B300:D300"/>
    <mergeCell ref="B301:D301"/>
    <mergeCell ref="B302:D302"/>
    <mergeCell ref="B304:D304"/>
    <mergeCell ref="B305:D305"/>
    <mergeCell ref="B306:D306"/>
    <mergeCell ref="B307:D307"/>
    <mergeCell ref="B309:D309"/>
    <mergeCell ref="B310:D310"/>
    <mergeCell ref="B311:D311"/>
    <mergeCell ref="B312:D312"/>
    <mergeCell ref="B314:D314"/>
    <mergeCell ref="B315:D315"/>
    <mergeCell ref="B316:D316"/>
    <mergeCell ref="B317:D317"/>
    <mergeCell ref="B320:L320"/>
    <mergeCell ref="B347:D347"/>
    <mergeCell ref="B348:D348"/>
    <mergeCell ref="B349:D349"/>
    <mergeCell ref="B350:D350"/>
    <mergeCell ref="B352:D352"/>
    <mergeCell ref="B353:D353"/>
    <mergeCell ref="B354:D354"/>
    <mergeCell ref="B355:D355"/>
    <mergeCell ref="B357:D357"/>
    <mergeCell ref="B358:D358"/>
    <mergeCell ref="B359:D359"/>
    <mergeCell ref="B360:D360"/>
    <mergeCell ref="B362:D362"/>
    <mergeCell ref="B363:D363"/>
    <mergeCell ref="B364:D364"/>
    <mergeCell ref="B365:D365"/>
    <mergeCell ref="B370:D370"/>
    <mergeCell ref="B371:D371"/>
    <mergeCell ref="B372:D372"/>
    <mergeCell ref="B373:D373"/>
    <mergeCell ref="B368:L368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0+(H36)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0+H37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509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ROUND(0+((H36)*1.21),2)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0+J26+J31</f>
        <v>0</v>
      </c>
      <c r="L20" s="38">
        <f>0+L36</f>
        <v>0</v>
      </c>
      <c r="M20" s="13"/>
      <c r="N20" s="2"/>
      <c r="O20" s="2"/>
      <c r="P20" s="2"/>
      <c r="Q20" s="2"/>
      <c r="S20" s="9">
        <f>S36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510</v>
      </c>
      <c r="D26" s="42" t="s">
        <v>7</v>
      </c>
      <c r="E26" s="42" t="s">
        <v>511</v>
      </c>
      <c r="F26" s="42" t="s">
        <v>7</v>
      </c>
      <c r="G26" s="43" t="s">
        <v>48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49</v>
      </c>
      <c r="C27" s="1"/>
      <c r="D27" s="1"/>
      <c r="E27" s="50" t="s">
        <v>512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51</v>
      </c>
      <c r="C28" s="1"/>
      <c r="D28" s="1"/>
      <c r="E28" s="50" t="s">
        <v>52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53</v>
      </c>
      <c r="C29" s="1"/>
      <c r="D29" s="1"/>
      <c r="E29" s="50" t="s">
        <v>59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55</v>
      </c>
      <c r="C30" s="52"/>
      <c r="D30" s="52"/>
      <c r="E30" s="53" t="s">
        <v>56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513</v>
      </c>
      <c r="D31" s="42" t="s">
        <v>7</v>
      </c>
      <c r="E31" s="42" t="s">
        <v>514</v>
      </c>
      <c r="F31" s="42" t="s">
        <v>7</v>
      </c>
      <c r="G31" s="43" t="s">
        <v>48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49</v>
      </c>
      <c r="C32" s="1"/>
      <c r="D32" s="1"/>
      <c r="E32" s="50" t="s">
        <v>515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51</v>
      </c>
      <c r="C33" s="1"/>
      <c r="D33" s="1"/>
      <c r="E33" s="50" t="s">
        <v>52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53</v>
      </c>
      <c r="C34" s="1"/>
      <c r="D34" s="1"/>
      <c r="E34" s="50" t="s">
        <v>516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55</v>
      </c>
      <c r="C35" s="52"/>
      <c r="D35" s="52"/>
      <c r="E35" s="53" t="s">
        <v>56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 thickBot="1" ht="25" customHeight="1">
      <c r="A36" s="10"/>
      <c r="B36" s="1"/>
      <c r="C36" s="60">
        <v>0</v>
      </c>
      <c r="D36" s="1"/>
      <c r="E36" s="60" t="s">
        <v>35</v>
      </c>
      <c r="F36" s="1"/>
      <c r="G36" s="61" t="s">
        <v>86</v>
      </c>
      <c r="H36" s="62">
        <f>J26+J31</f>
        <v>0</v>
      </c>
      <c r="I36" s="61" t="s">
        <v>87</v>
      </c>
      <c r="J36" s="63">
        <f>(L36-H36)</f>
        <v>0</v>
      </c>
      <c r="K36" s="61" t="s">
        <v>88</v>
      </c>
      <c r="L36" s="64">
        <f>ROUND((J26+J31)*1.21,2)</f>
        <v>0</v>
      </c>
      <c r="M36" s="13"/>
      <c r="N36" s="2"/>
      <c r="O36" s="2"/>
      <c r="P36" s="2"/>
      <c r="Q36" s="33">
        <f>0+Q26+Q31</f>
        <v>0</v>
      </c>
      <c r="R36" s="9">
        <f>0+R26+R31</f>
        <v>0</v>
      </c>
      <c r="S36" s="65">
        <f>Q36*(1+J36)+R36</f>
        <v>0</v>
      </c>
    </row>
    <row r="37" thickTop="1" thickBot="1" ht="25" customHeight="1">
      <c r="A37" s="10"/>
      <c r="B37" s="66"/>
      <c r="C37" s="66"/>
      <c r="D37" s="66"/>
      <c r="E37" s="66"/>
      <c r="F37" s="66"/>
      <c r="G37" s="67" t="s">
        <v>89</v>
      </c>
      <c r="H37" s="68">
        <f>0+J26+J31</f>
        <v>0</v>
      </c>
      <c r="I37" s="67" t="s">
        <v>90</v>
      </c>
      <c r="J37" s="69">
        <f>0+J36</f>
        <v>0</v>
      </c>
      <c r="K37" s="67" t="s">
        <v>91</v>
      </c>
      <c r="L37" s="70">
        <f>0+L36</f>
        <v>0</v>
      </c>
      <c r="M37" s="13"/>
      <c r="N37" s="2"/>
      <c r="O37" s="2"/>
      <c r="P37" s="2"/>
      <c r="Q37" s="2"/>
    </row>
    <row r="38">
      <c r="A38" s="14"/>
      <c r="B38" s="4"/>
      <c r="C38" s="4"/>
      <c r="D38" s="4"/>
      <c r="E38" s="4"/>
      <c r="F38" s="4"/>
      <c r="G38" s="4"/>
      <c r="H38" s="71"/>
      <c r="I38" s="4"/>
      <c r="J38" s="71"/>
      <c r="K38" s="4"/>
      <c r="L38" s="4"/>
      <c r="M38" s="15"/>
      <c r="N38" s="2"/>
      <c r="O38" s="2"/>
      <c r="P38" s="2"/>
      <c r="Q38" s="2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"/>
      <c r="O39" s="2"/>
      <c r="P39" s="2"/>
      <c r="Q39" s="2"/>
    </row>
  </sheetData>
  <mergeCells count="2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2025-11-04T07:00:43Z</dcterms:modified>
</cp:coreProperties>
</file>